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epis_11_3_19\Documents\PODJETJA POSREDNISTVO\OBCINA MEDVODE\RAZPIS\"/>
    </mc:Choice>
  </mc:AlternateContent>
  <xr:revisionPtr revIDLastSave="0" documentId="13_ncr:1_{FE32663E-9241-4549-8D59-334DC7530C63}" xr6:coauthVersionLast="45" xr6:coauthVersionMax="45" xr10:uidLastSave="{00000000-0000-0000-0000-000000000000}"/>
  <bookViews>
    <workbookView xWindow="-108" yWindow="-108" windowWidth="23256" windowHeight="12576" xr2:uid="{E3D07E9F-7CBD-4968-80C9-2D775652C671}"/>
  </bookViews>
  <sheets>
    <sheet name=" PREMOŽENJE" sheetId="1" r:id="rId1"/>
    <sheet name="STROJELOM" sheetId="6" r:id="rId2"/>
    <sheet name="ODGOVORNOST" sheetId="2" r:id="rId3"/>
    <sheet name="VOZILA" sheetId="3" r:id="rId4"/>
    <sheet name="ZRAKOPLOV" sheetId="7" r:id="rId5"/>
    <sheet name="SEZNAM PRIREDITEV " sheetId="5" r:id="rId6"/>
  </sheets>
  <definedNames>
    <definedName name="_xlnm.Database" localSheetId="2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C26" i="1" l="1"/>
  <c r="E6" i="1" l="1"/>
  <c r="C33" i="1"/>
  <c r="J19" i="1" l="1"/>
  <c r="J11" i="1"/>
  <c r="O44" i="1" l="1"/>
  <c r="N44" i="1"/>
  <c r="L44" i="1"/>
  <c r="O53" i="1" l="1"/>
  <c r="O47" i="1"/>
  <c r="N47" i="1"/>
  <c r="M47" i="1"/>
  <c r="L53" i="1"/>
  <c r="L47" i="1"/>
  <c r="J49" i="1"/>
  <c r="J48" i="1"/>
  <c r="D53" i="1"/>
  <c r="F49" i="1"/>
  <c r="D49" i="1"/>
  <c r="D47" i="1"/>
  <c r="J44" i="1"/>
  <c r="G45" i="1"/>
  <c r="D44" i="1"/>
  <c r="C44" i="1"/>
  <c r="F44" i="1" l="1"/>
  <c r="G44" i="1"/>
  <c r="G53" i="1"/>
  <c r="E53" i="1"/>
  <c r="E49" i="1"/>
  <c r="G47" i="1"/>
  <c r="E47" i="1"/>
  <c r="E44" i="1"/>
</calcChain>
</file>

<file path=xl/sharedStrings.xml><?xml version="1.0" encoding="utf-8"?>
<sst xmlns="http://schemas.openxmlformats.org/spreadsheetml/2006/main" count="373" uniqueCount="252">
  <si>
    <t>Zavod - VSE LOKACIJE SKUPAJ</t>
  </si>
  <si>
    <r>
      <t xml:space="preserve">          </t>
    </r>
    <r>
      <rPr>
        <b/>
        <sz val="11"/>
        <rFont val="Arial"/>
        <family val="2"/>
        <charset val="238"/>
      </rPr>
      <t xml:space="preserve">   II.  </t>
    </r>
    <r>
      <rPr>
        <sz val="11"/>
        <rFont val="Arial"/>
        <family val="2"/>
        <charset val="238"/>
      </rPr>
      <t xml:space="preserve">               </t>
    </r>
  </si>
  <si>
    <t>II.A</t>
  </si>
  <si>
    <t>II.B</t>
  </si>
  <si>
    <t>II.C</t>
  </si>
  <si>
    <t>II.Č</t>
  </si>
  <si>
    <t>II.D</t>
  </si>
  <si>
    <t>ŠT.</t>
  </si>
  <si>
    <t>Motorna vozila in samovozni delovni stroji</t>
  </si>
  <si>
    <t>Prenosni računalniki</t>
  </si>
  <si>
    <t>(vnesejo šole in kjižnica:) Knjige, knjiž. gradivo</t>
  </si>
  <si>
    <t>Št. zaposlenih</t>
  </si>
  <si>
    <t>1.</t>
  </si>
  <si>
    <t>LETO IZGRADNJE</t>
  </si>
  <si>
    <t>LETO MOREBITNE ADAPTACIJE</t>
  </si>
  <si>
    <t>OBSEG ADAPTACIJE (npr. menjava oken, strehe...)</t>
  </si>
  <si>
    <t>VRSTA GRADNJE  - npr. MASIVNA (beton, opeka…, ALI MONTAŽNA)</t>
  </si>
  <si>
    <t>ŠT. ETAŽ</t>
  </si>
  <si>
    <t>2.</t>
  </si>
  <si>
    <t>3.</t>
  </si>
  <si>
    <t>4.</t>
  </si>
  <si>
    <t>5.</t>
  </si>
  <si>
    <t>6.</t>
  </si>
  <si>
    <t xml:space="preserve">VREDNOST OPREME (BREZ VOZIL IN OPREME NA PROSTEM) </t>
  </si>
  <si>
    <t xml:space="preserve">VREDNOST OPREME NA PROSTEM </t>
  </si>
  <si>
    <t>DODATNE NEVARNOSTI POŽARNEGA IN VLOMSKEGA ZAVAROVANJA (POVSOD BREZ FRANŠIZE, RAZEN PRI OBJESTNIH DEJANJIH, KJER FIKSNA FRANŠIZA ZNAŠA 100,00 EUR PO ŠKODNEM DOGODKU)</t>
  </si>
  <si>
    <t>LOKACIJA - enota</t>
  </si>
  <si>
    <t>POPLAVA</t>
  </si>
  <si>
    <t>VIŠJI STROŠKI POPRAVILA VLOM</t>
  </si>
  <si>
    <t>LOKACIJA NEPREMIČNINE (točen naslov in označba)</t>
  </si>
  <si>
    <t>ZALOGE :</t>
  </si>
  <si>
    <t>VDOR METEORNE VODE IN ŽLED</t>
  </si>
  <si>
    <t xml:space="preserve">VLOM, ROP OPREMA IN ZALOGE 1. R </t>
  </si>
  <si>
    <r>
      <t xml:space="preserve">VLOM, ROP </t>
    </r>
    <r>
      <rPr>
        <b/>
        <sz val="10"/>
        <rFont val="Calibri"/>
        <family val="2"/>
        <charset val="238"/>
      </rPr>
      <t xml:space="preserve">OPREMA IN ZALOGE 1. R </t>
    </r>
  </si>
  <si>
    <t>OPREMA RAZČLENITEV VREDNOSTI PO LOKACIJAH</t>
  </si>
  <si>
    <t>NEPREMIČNINE REZČLENITEV PO LOKACIJAH</t>
  </si>
  <si>
    <t>OBJEKT, OPREMA IN ZALOGE SKUPAJ</t>
  </si>
  <si>
    <t>I.A</t>
  </si>
  <si>
    <t>I.B</t>
  </si>
  <si>
    <t>Vrednost objektov skupaj</t>
  </si>
  <si>
    <t>OGRAJE, ZAPORNICE, TLAKOVANA ŠPORTNA IGRIŠČA, ATLTSKE STEZE, SKUPAJ</t>
  </si>
  <si>
    <t>II. F</t>
  </si>
  <si>
    <r>
      <rPr>
        <b/>
        <sz val="11"/>
        <rFont val="Arial"/>
        <family val="2"/>
        <charset val="238"/>
      </rPr>
      <t xml:space="preserve">Oprema, stroji, aparati </t>
    </r>
    <r>
      <rPr>
        <b/>
        <u/>
        <sz val="11"/>
        <rFont val="Arial"/>
        <family val="2"/>
        <charset val="238"/>
      </rPr>
      <t xml:space="preserve">skupaj </t>
    </r>
    <r>
      <rPr>
        <sz val="11"/>
        <rFont val="Arial"/>
        <family val="2"/>
        <charset val="238"/>
      </rPr>
      <t>(vsebuje vrednosti od II.A do II.F)</t>
    </r>
  </si>
  <si>
    <r>
      <t xml:space="preserve">OBJESTNA DEJANJA OBJEKT, OPREMA </t>
    </r>
    <r>
      <rPr>
        <b/>
        <u/>
        <sz val="10"/>
        <rFont val="Calibri"/>
        <family val="2"/>
        <charset val="238"/>
      </rPr>
      <t xml:space="preserve">IN OPREMA NA POSTEM skupaj </t>
    </r>
  </si>
  <si>
    <t>Umetnine, umetniški predmeti</t>
  </si>
  <si>
    <t>ZAVAROVANJE SPLOŠNE CIVILNE ODGOVORNOSTI:</t>
  </si>
  <si>
    <t>Zap. Št.</t>
  </si>
  <si>
    <t>Reg. št.</t>
  </si>
  <si>
    <t>Skupina (osebno tovorno..)</t>
  </si>
  <si>
    <t>št. šasije</t>
  </si>
  <si>
    <t>Znamka, model</t>
  </si>
  <si>
    <t>KW</t>
  </si>
  <si>
    <t>CCM</t>
  </si>
  <si>
    <t>ŠT. REG.MEST</t>
  </si>
  <si>
    <t>Nabavna vrednost Z DDV</t>
  </si>
  <si>
    <t>Letnik</t>
  </si>
  <si>
    <t>AO</t>
  </si>
  <si>
    <t>AO+</t>
  </si>
  <si>
    <t>AKA</t>
  </si>
  <si>
    <t>ODBITNA FRANŠIZA</t>
  </si>
  <si>
    <t>DELNI aka</t>
  </si>
  <si>
    <t>AVTO ASISTENCA</t>
  </si>
  <si>
    <t>NEZGODA</t>
  </si>
  <si>
    <t>DA</t>
  </si>
  <si>
    <t>PROTIPOŽARNI IN PROTIVLOMNI SISTEMI:</t>
  </si>
  <si>
    <t>ZEMELJSKI PLAZ</t>
  </si>
  <si>
    <t>TEŽA SNEGA</t>
  </si>
  <si>
    <t>INDIREKTNI UDAR STRELE</t>
  </si>
  <si>
    <t xml:space="preserve">POTRES 2% FRANŠIZA </t>
  </si>
  <si>
    <t>UDAREC NEZNANEGA VOZILA V OBJEKT</t>
  </si>
  <si>
    <t>DODATNE POŽARNE NEVARNOSTI (NA 1. RIZIKO, razen kjer ni drugače navedeno)</t>
  </si>
  <si>
    <t>OBJEKT IN OPREMA NA ZAV. VSOTO</t>
  </si>
  <si>
    <t>RAZBITJE STEKLA NA 1. RIZIKO</t>
  </si>
  <si>
    <t>STEKLO</t>
  </si>
  <si>
    <t>Letni agregat</t>
  </si>
  <si>
    <t>JAVNI ZAVOD SOTOČJE MEDVODE, OSTROVRHARJEVA ULICA 4, 1215 MEDVODE</t>
  </si>
  <si>
    <t>JAVNI ZAVOD SOTOČJE</t>
  </si>
  <si>
    <t>Večnamenska športna dvorana in telovadnica</t>
  </si>
  <si>
    <t>obnovljena osvetljava</t>
  </si>
  <si>
    <t>steklo, živali, parkirišče, zunanja svetlobna telesa</t>
  </si>
  <si>
    <t>masivna gradnja</t>
  </si>
  <si>
    <t>montažni objekt</t>
  </si>
  <si>
    <t>CESTA KOMANDANTA STANETA 2, 1215 MEDVODE</t>
  </si>
  <si>
    <t>Vlaganje v tuja osnovna sredstva-objekt v lasti SŽ</t>
  </si>
  <si>
    <t xml:space="preserve">Kolesarnica </t>
  </si>
  <si>
    <t xml:space="preserve">DA </t>
  </si>
  <si>
    <t>CESTA OB SORI 3a, 1215 MEDVODE</t>
  </si>
  <si>
    <t>lesen montažni objekt</t>
  </si>
  <si>
    <t>NORDIJSKI CENTER BONOVEC, 1215 MEDVODE</t>
  </si>
  <si>
    <t>Bivalni kontejner z nadstreškom</t>
  </si>
  <si>
    <t>Snežni top 3x</t>
  </si>
  <si>
    <t>CESTA OB SORI 13, 1215 MEDVODE Kulturni dom Medvode</t>
  </si>
  <si>
    <t>Oprema v prostorih Kluba Jedro</t>
  </si>
  <si>
    <t>OSTROVRHARJEVA ULICA 4, 1215 MEDVODE</t>
  </si>
  <si>
    <t>Kolesarnica s solarno polnilnico in servisnim stebrom</t>
  </si>
  <si>
    <t>VLOM, ROP GOTOVINE V BLAGAJNI IN NA PREVOZU- 1. RIZIKO</t>
  </si>
  <si>
    <t>LJRI-944</t>
  </si>
  <si>
    <t>Osebno</t>
  </si>
  <si>
    <t>WF01XXTTG1DK79823</t>
  </si>
  <si>
    <t>Ford Transit Custom Kombi 310 2.2 TDCI DMR trend</t>
  </si>
  <si>
    <t>PRAVNA ZAŠČITA</t>
  </si>
  <si>
    <t xml:space="preserve">Krite čiste premoženjske škode </t>
  </si>
  <si>
    <t>NEZGODNO ZAVAROVANJE POTNIKOV V JAVNEM PROMETU</t>
  </si>
  <si>
    <t xml:space="preserve">Osebno </t>
  </si>
  <si>
    <t>WF0SXXGBWS6A50967</t>
  </si>
  <si>
    <t xml:space="preserve">LJ 86 EBT </t>
  </si>
  <si>
    <t>Ford (D) / S-MAX 2,0 Trend</t>
  </si>
  <si>
    <t>KR DM - 987</t>
  </si>
  <si>
    <t xml:space="preserve">Tovorno </t>
  </si>
  <si>
    <t>ZFA22300005497101</t>
  </si>
  <si>
    <t>Fiat (I) / Doblo Cargo 1,4 SX</t>
  </si>
  <si>
    <t>1500 (kolesa)</t>
  </si>
  <si>
    <t>CESTA OB SORI 15, 1215 MEDVODE Mladinski center Jedro Medvode</t>
  </si>
  <si>
    <t xml:space="preserve">Število zaposlenih oseb, ne glede na vrsto zaposlitve: </t>
  </si>
  <si>
    <t>Specialno motorno vozilo - snežne sani</t>
  </si>
  <si>
    <t>LJ</t>
  </si>
  <si>
    <t>4UF06SNW56T138513</t>
  </si>
  <si>
    <t>Arctic Cat / Bearcat 570 LT</t>
  </si>
  <si>
    <t xml:space="preserve">LJ </t>
  </si>
  <si>
    <t xml:space="preserve">Delavno vozilo - snežni ratrak </t>
  </si>
  <si>
    <t>HU20151</t>
  </si>
  <si>
    <t>Prinot (FRA) / Husky 2,5</t>
  </si>
  <si>
    <t>Motorno kolo / PS 06</t>
  </si>
  <si>
    <t>KS88B07630</t>
  </si>
  <si>
    <t>SCOTT/Sub Cross eRide 30</t>
  </si>
  <si>
    <t>KS810H01449</t>
  </si>
  <si>
    <t>GA1983520</t>
  </si>
  <si>
    <t>GM1879987</t>
  </si>
  <si>
    <t>GB1976204</t>
  </si>
  <si>
    <t>SCOTT/Aspect  eRide 40 M</t>
  </si>
  <si>
    <t>GM1880030</t>
  </si>
  <si>
    <t>SCOTT/Aspect eRide 40 L</t>
  </si>
  <si>
    <t>SCOTT/Aspect  eRide 40 L</t>
  </si>
  <si>
    <t>DJI Mavick 2</t>
  </si>
  <si>
    <t>celotna prenova objekta</t>
  </si>
  <si>
    <t>SEZNAM DEJAVNOSTI IN PRIREDITEV 2021</t>
  </si>
  <si>
    <t>TURIZEM:</t>
  </si>
  <si>
    <t>PUSTOVANJE</t>
  </si>
  <si>
    <t>OKUSI PIZZE</t>
  </si>
  <si>
    <t>FESTIVAL KRANJSKE KLOBASE</t>
  </si>
  <si>
    <t>PRIŽIG LUČI</t>
  </si>
  <si>
    <t>OBISK DEDKA MRAZA</t>
  </si>
  <si>
    <t>TEKMOVANJE V KUHANJU VINA IN ČAJA</t>
  </si>
  <si>
    <t>SILVESTROVANJE</t>
  </si>
  <si>
    <t>ŠPORT:</t>
  </si>
  <si>
    <t>MINIOLIMPIJADA OKS-ZŠZ</t>
  </si>
  <si>
    <t>FESTIVAL MEDVODE V GIBANJU</t>
  </si>
  <si>
    <t>VEČER ŠPORTA</t>
  </si>
  <si>
    <t>ŠOLSKI JESENSKI KROS</t>
  </si>
  <si>
    <t>OBČINSKO PRVENSTVO V ATELETIKI</t>
  </si>
  <si>
    <t>KULTURA:</t>
  </si>
  <si>
    <t>LIKOVNE DELAVNICE</t>
  </si>
  <si>
    <t>POUČEVANJE KITARE</t>
  </si>
  <si>
    <t>RAZSTAVE</t>
  </si>
  <si>
    <t>OBČINSKI PROTOKOLARNI DOGODKI</t>
  </si>
  <si>
    <t>DNEVI DEJAVNOSTI ZA OSNOVNE ŠOLE</t>
  </si>
  <si>
    <t>MLADINA:</t>
  </si>
  <si>
    <t>KONCERTI   5 x</t>
  </si>
  <si>
    <t>GLASBENI NATEČAJI  3x</t>
  </si>
  <si>
    <t>POČITNIŠKO VARSTVO 7 x (terminov)</t>
  </si>
  <si>
    <t>SVET ROLANJA 4</t>
  </si>
  <si>
    <t>ŠOLSKI PLESI 4 x</t>
  </si>
  <si>
    <t>PLESNO GLEDALIŠKE PREDSTAVE 4x</t>
  </si>
  <si>
    <t>USTVARJALNE DELAVNICE 5 x</t>
  </si>
  <si>
    <t>JEZIKOVNI TEČAJI 4 x po enkrat tedensko celo šolsko leto</t>
  </si>
  <si>
    <t>DNEVNI CENTER BIVAK 3 x tedensko celo šolsko leto</t>
  </si>
  <si>
    <t>LAS DOGODKI 1 x tedensko</t>
  </si>
  <si>
    <t>DOGODKI AKCIJSKE SKUPINE 2 x letno</t>
  </si>
  <si>
    <t>PROJEKTI/DELAVNICE ESE  celo šolsko leto</t>
  </si>
  <si>
    <t>DRSALIŠČE - 70 DNI</t>
  </si>
  <si>
    <t>pred letom 1965</t>
  </si>
  <si>
    <t>obnova - dozidava 1997, prenova kavarne 2016</t>
  </si>
  <si>
    <t>število obiskovalcev</t>
  </si>
  <si>
    <t>št dni</t>
  </si>
  <si>
    <t>30/dan</t>
  </si>
  <si>
    <t>GLEDALIŠKE PREDSTAVE - 6x letno</t>
  </si>
  <si>
    <t>GLASBENE PREDSTAVE 6x letno</t>
  </si>
  <si>
    <t>od 20 do 100</t>
  </si>
  <si>
    <t>KULTURNI FESTIVALI</t>
  </si>
  <si>
    <t>3 (pododrje in mansarda)</t>
  </si>
  <si>
    <t>tehnično protivlomno varovanje s senzorji, kamere, javljalci požara</t>
  </si>
  <si>
    <t>kamera</t>
  </si>
  <si>
    <t>tehnično protivlomno varovanje s senzorji, javljalec monoksida</t>
  </si>
  <si>
    <t>tehnično protivlomno varovanje s senzorji</t>
  </si>
  <si>
    <t xml:space="preserve"> </t>
  </si>
  <si>
    <t>KNJIGOVODSKE NABAVNE VREDNOSTI NA DAN 31.12.2019</t>
  </si>
  <si>
    <t>Stacionarni računalniki, s</t>
  </si>
  <si>
    <t>KVADRATURA m2</t>
  </si>
  <si>
    <t>IZLIV VODE</t>
  </si>
  <si>
    <t xml:space="preserve">Zavaruje se odgovornost iz nalsova oddajanja lastnih prostorov v najem (odplačni ali neodplačni) tretjim osebam - odg. iz naslova hišne in zemljiške posesti. </t>
  </si>
  <si>
    <t>8.</t>
  </si>
  <si>
    <t>Medvoška cseta 9, 1215 Medvode: balinišče, garderobe, veliko in malo nogometno igrišče</t>
  </si>
  <si>
    <t>7.</t>
  </si>
  <si>
    <t>Medvoška cseta 9, 1215 Medvode: balinišče, garderobe, klubski prostori, veliko in malo nogometno igrišče</t>
  </si>
  <si>
    <t>Zavod vse svoje prostore (Športna dvorana Medvode, Kulturni dom Medvode - dvorana, pododrje in studio/vadnica, Klub Jedro, Rojstna hiša Jakoba Aljaža, nogometno igrišče, balinišče, Nordijski center Bonovec...)  daje v uporabo športnim in kulturnim društvom, zasebnim uporabnikom, neprofitnim društvom, javnim zavodom…</t>
  </si>
  <si>
    <t>Enotna zavarovalna vsota za osebe in stvari</t>
  </si>
  <si>
    <t>Zavaruje se škoda iz naslova splošne civilne odgovornosti javnega zavoda Sotočje Medvode z vključenim upravljanjem Športne dvorane Medvode (kapaciteta 2500 oseb) in Nordijskega centra Bonovec, Kulturnega doma Medvode (kapaciteta 180 oseb), Rojstne hiše Jakoba Aljaža, Balinišča, Nogometnega igrišča...</t>
  </si>
  <si>
    <t xml:space="preserve">Območje kritja: </t>
  </si>
  <si>
    <t>Slovenija</t>
  </si>
  <si>
    <t>3 X zav. vsota</t>
  </si>
  <si>
    <t>ZAV. VSOTA: NADOMESTITVENA GRADBENA VREDNOST</t>
  </si>
  <si>
    <t>II. E</t>
  </si>
  <si>
    <r>
      <t xml:space="preserve">Oprema, stroji in aparati  </t>
    </r>
    <r>
      <rPr>
        <u/>
        <sz val="11"/>
        <rFont val="Arial"/>
        <family val="2"/>
        <charset val="238"/>
      </rPr>
      <t>razen računalnikov</t>
    </r>
    <r>
      <rPr>
        <sz val="11"/>
        <rFont val="Arial"/>
        <family val="2"/>
        <charset val="238"/>
      </rPr>
      <t>)</t>
    </r>
  </si>
  <si>
    <t>*Navadna tatvina na 1. riziko (oprema na prostem-snežni topovi)</t>
  </si>
  <si>
    <t>10000*</t>
  </si>
  <si>
    <t>IT oprema - različne lokacije</t>
  </si>
  <si>
    <t>Soudeležba - franšiza:</t>
  </si>
  <si>
    <t>10%, min 150 EUR max 3.500 EUR</t>
  </si>
  <si>
    <t>Enotna zavarovalna vsota za osebe in stvari:</t>
  </si>
  <si>
    <t>Št. zaposlenih:</t>
  </si>
  <si>
    <t>Območje kritja:</t>
  </si>
  <si>
    <t>2x zav. vsota</t>
  </si>
  <si>
    <t>1x zav. vsota</t>
  </si>
  <si>
    <t>Zavarovanje odgovornosti iz naslova organizatorja prireditev:</t>
  </si>
  <si>
    <t>GLEJ ZAVIHEK SEZNAM PRIREDITEV</t>
  </si>
  <si>
    <t>ZAVAROVANJE STROJELOMA</t>
  </si>
  <si>
    <t>KNV</t>
  </si>
  <si>
    <t>RAZVODNI CEVNI SISTEM</t>
  </si>
  <si>
    <t>TEHNOLOŠKA OPREMA ČRPALIŠČA</t>
  </si>
  <si>
    <t>Tehnološka oprema črpališča za zasneževanje - vodna postaja</t>
  </si>
  <si>
    <t xml:space="preserve">Oprema na prostem </t>
  </si>
  <si>
    <t>LETO IZDELAVE</t>
  </si>
  <si>
    <t>SNEŽNI TOP SHERPA</t>
  </si>
  <si>
    <t>Snežni top 3x, z razvodnim sistemom</t>
  </si>
  <si>
    <t>Odkupi se amortizirana vrednost pri delnih škodah.</t>
  </si>
  <si>
    <t>Soudeležba - franšiza znaša 10% od škode, vendar ne manj kot 150,00 EUR in ne več kot 2.500,00 EUR</t>
  </si>
  <si>
    <t>VRSTA NAPRAVE</t>
  </si>
  <si>
    <t>SNEŽNI TOPOVI 2 KOM</t>
  </si>
  <si>
    <t>Zavarovanje odgovornost iz naslova dejavnosti turistične agencije:</t>
  </si>
  <si>
    <t>Zav. vsota za čiste ptemoženjske škode:</t>
  </si>
  <si>
    <t>Letni agregat čiste premoženjske škode:</t>
  </si>
  <si>
    <t>Datum sprejema v zavarovanje</t>
  </si>
  <si>
    <t>11 redno zaposlenih ter cca do 30 zunanjih sodelavcev za omejen čas (študentje, s.p., DKD…)</t>
  </si>
  <si>
    <t>S5-ESE014967</t>
  </si>
  <si>
    <t>Zrakoplov - dron (do 20 kg)</t>
  </si>
  <si>
    <t>21.000,00 EUR</t>
  </si>
  <si>
    <t>Kasko zavarovanje zrakoplova</t>
  </si>
  <si>
    <t>Zavarovanje odgovornosti za škodo povzročeno tretjim, območje kritja: Evropa, Zav. vsota po škodnem dogodku in v agregatu:</t>
  </si>
  <si>
    <t>ZAVAROVANJE NA DOGOVORJENO NOVO VREDNOST</t>
  </si>
  <si>
    <t>NE</t>
  </si>
  <si>
    <t>CESTA OB SORI 15, 1215 MEDVODE Mladinski center Jedro Medvode (Investicija v objekt v Klubu Jedro)</t>
  </si>
  <si>
    <t>CESTA OB SORI 15, 1215 MEDVODE Mladinski center Jedro Medvode (Investicija v tuje osnovno sredstvo - objekk)</t>
  </si>
  <si>
    <t>2a)</t>
  </si>
  <si>
    <t>2b)</t>
  </si>
  <si>
    <t>1a)</t>
  </si>
  <si>
    <t>1b)</t>
  </si>
  <si>
    <t>4a)</t>
  </si>
  <si>
    <t>4b)</t>
  </si>
  <si>
    <t>4c)</t>
  </si>
  <si>
    <t>6a)</t>
  </si>
  <si>
    <t>2880 EUR (6 kom koles)</t>
  </si>
  <si>
    <t>ŠKODA NA ELEKTRO MEHANSKI OPREMI OBJEKTA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</si>
</sst>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11"/>
      <color theme="1"/>
      <name val="DaxPro-WideLight"/>
      <family val="3"/>
    </font>
    <font>
      <b/>
      <sz val="11"/>
      <color theme="1"/>
      <name val="DaxPro-WideLight"/>
      <family val="3"/>
    </font>
    <font>
      <b/>
      <sz val="20"/>
      <color theme="1"/>
      <name val="DaxPro-WideLight"/>
      <family val="3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/>
    <xf numFmtId="0" fontId="3" fillId="2" borderId="0" xfId="0" applyFont="1" applyFill="1"/>
    <xf numFmtId="0" fontId="5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4" fontId="0" fillId="0" borderId="1" xfId="0" applyNumberFormat="1" applyBorder="1"/>
    <xf numFmtId="0" fontId="0" fillId="0" borderId="0" xfId="0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0" xfId="0" applyAlignment="1">
      <alignment vertical="center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4" fontId="0" fillId="0" borderId="7" xfId="0" applyNumberFormat="1" applyBorder="1" applyAlignment="1">
      <alignment wrapText="1"/>
    </xf>
    <xf numFmtId="0" fontId="0" fillId="0" borderId="11" xfId="0" applyBorder="1" applyAlignment="1">
      <alignment wrapText="1"/>
    </xf>
    <xf numFmtId="4" fontId="0" fillId="0" borderId="12" xfId="0" applyNumberForma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" fontId="0" fillId="0" borderId="8" xfId="0" applyNumberFormat="1" applyBorder="1" applyAlignment="1">
      <alignment wrapText="1"/>
    </xf>
    <xf numFmtId="0" fontId="0" fillId="0" borderId="11" xfId="0" applyBorder="1"/>
    <xf numFmtId="4" fontId="0" fillId="0" borderId="12" xfId="0" applyNumberFormat="1" applyBorder="1"/>
    <xf numFmtId="0" fontId="10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4" fontId="1" fillId="2" borderId="0" xfId="0" applyNumberFormat="1" applyFont="1" applyFill="1"/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horizontal="right" vertical="center" wrapText="1"/>
    </xf>
    <xf numFmtId="4" fontId="12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4" fontId="3" fillId="0" borderId="1" xfId="0" applyNumberFormat="1" applyFont="1" applyBorder="1" applyAlignment="1">
      <alignment horizontal="right" wrapText="1"/>
    </xf>
    <xf numFmtId="4" fontId="4" fillId="0" borderId="0" xfId="0" applyNumberFormat="1" applyFont="1"/>
    <xf numFmtId="4" fontId="13" fillId="0" borderId="0" xfId="0" applyNumberFormat="1" applyFont="1"/>
    <xf numFmtId="4" fontId="3" fillId="0" borderId="0" xfId="0" applyNumberFormat="1" applyFont="1" applyAlignment="1">
      <alignment horizontal="right" wrapText="1"/>
    </xf>
    <xf numFmtId="4" fontId="0" fillId="0" borderId="0" xfId="0" applyNumberFormat="1"/>
    <xf numFmtId="4" fontId="0" fillId="0" borderId="1" xfId="0" applyNumberFormat="1" applyBorder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13" xfId="0" applyBorder="1" applyAlignment="1">
      <alignment horizontal="center" vertical="center"/>
    </xf>
    <xf numFmtId="4" fontId="0" fillId="0" borderId="13" xfId="0" applyNumberFormat="1" applyBorder="1" applyAlignment="1">
      <alignment horizontal="right"/>
    </xf>
    <xf numFmtId="0" fontId="0" fillId="0" borderId="6" xfId="0" applyBorder="1"/>
    <xf numFmtId="0" fontId="0" fillId="0" borderId="4" xfId="0" applyBorder="1"/>
    <xf numFmtId="0" fontId="14" fillId="0" borderId="0" xfId="0" applyFont="1" applyAlignment="1">
      <alignment horizontal="left"/>
    </xf>
    <xf numFmtId="0" fontId="10" fillId="0" borderId="14" xfId="0" applyFont="1" applyBorder="1"/>
    <xf numFmtId="0" fontId="16" fillId="0" borderId="17" xfId="0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0" fillId="0" borderId="4" xfId="0" applyFont="1" applyBorder="1"/>
    <xf numFmtId="0" fontId="10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center"/>
    </xf>
    <xf numFmtId="0" fontId="16" fillId="0" borderId="9" xfId="0" applyFont="1" applyBorder="1" applyAlignment="1">
      <alignment horizontal="center" wrapText="1"/>
    </xf>
    <xf numFmtId="4" fontId="16" fillId="0" borderId="18" xfId="0" applyNumberFormat="1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" fontId="0" fillId="0" borderId="0" xfId="0" applyNumberFormat="1" applyBorder="1"/>
    <xf numFmtId="0" fontId="3" fillId="0" borderId="0" xfId="0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wrapText="1"/>
    </xf>
    <xf numFmtId="4" fontId="3" fillId="0" borderId="0" xfId="0" applyNumberFormat="1" applyFont="1" applyBorder="1" applyAlignment="1">
      <alignment horizontal="center" wrapText="1"/>
    </xf>
    <xf numFmtId="4" fontId="4" fillId="0" borderId="0" xfId="0" applyNumberFormat="1" applyFont="1" applyBorder="1"/>
    <xf numFmtId="0" fontId="0" fillId="0" borderId="0" xfId="0" applyBorder="1"/>
    <xf numFmtId="0" fontId="0" fillId="2" borderId="0" xfId="0" applyFill="1" applyBorder="1"/>
    <xf numFmtId="4" fontId="3" fillId="0" borderId="1" xfId="0" applyNumberFormat="1" applyFont="1" applyBorder="1" applyAlignment="1">
      <alignment vertical="center" wrapText="1"/>
    </xf>
    <xf numFmtId="0" fontId="16" fillId="0" borderId="10" xfId="0" applyFont="1" applyBorder="1" applyAlignment="1">
      <alignment horizontal="center" wrapText="1"/>
    </xf>
    <xf numFmtId="0" fontId="16" fillId="0" borderId="19" xfId="0" applyFont="1" applyBorder="1" applyAlignment="1">
      <alignment vertical="center" wrapText="1"/>
    </xf>
    <xf numFmtId="4" fontId="9" fillId="2" borderId="3" xfId="0" applyNumberFormat="1" applyFont="1" applyFill="1" applyBorder="1" applyAlignment="1">
      <alignment horizontal="center"/>
    </xf>
    <xf numFmtId="0" fontId="3" fillId="0" borderId="18" xfId="0" applyFont="1" applyBorder="1" applyAlignment="1">
      <alignment horizontal="center" wrapText="1"/>
    </xf>
    <xf numFmtId="3" fontId="3" fillId="0" borderId="18" xfId="0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" fillId="0" borderId="21" xfId="0" applyFont="1" applyBorder="1" applyAlignment="1">
      <alignment horizontal="center" wrapText="1"/>
    </xf>
    <xf numFmtId="4" fontId="8" fillId="0" borderId="22" xfId="0" applyNumberFormat="1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4" fillId="2" borderId="0" xfId="0" applyFont="1" applyFill="1" applyBorder="1"/>
    <xf numFmtId="0" fontId="19" fillId="0" borderId="1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10" fillId="0" borderId="0" xfId="0" applyFont="1" applyBorder="1" applyAlignment="1">
      <alignment wrapText="1"/>
    </xf>
    <xf numFmtId="0" fontId="15" fillId="0" borderId="14" xfId="0" applyFont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1" fillId="0" borderId="15" xfId="0" applyFont="1" applyBorder="1" applyAlignment="1"/>
    <xf numFmtId="0" fontId="3" fillId="0" borderId="26" xfId="0" applyFont="1" applyBorder="1" applyAlignment="1">
      <alignment vertical="center" wrapText="1"/>
    </xf>
    <xf numFmtId="4" fontId="9" fillId="2" borderId="27" xfId="0" applyNumberFormat="1" applyFont="1" applyFill="1" applyBorder="1" applyAlignment="1">
      <alignment horizontal="center"/>
    </xf>
    <xf numFmtId="0" fontId="1" fillId="0" borderId="25" xfId="0" applyFont="1" applyBorder="1" applyAlignment="1">
      <alignment horizontal="center" wrapText="1"/>
    </xf>
    <xf numFmtId="0" fontId="1" fillId="0" borderId="25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1" fillId="0" borderId="0" xfId="0" applyFont="1"/>
    <xf numFmtId="9" fontId="0" fillId="0" borderId="1" xfId="0" applyNumberFormat="1" applyBorder="1" applyAlignment="1">
      <alignment wrapText="1"/>
    </xf>
    <xf numFmtId="4" fontId="16" fillId="0" borderId="10" xfId="0" applyNumberFormat="1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0" fillId="0" borderId="28" xfId="0" applyFont="1" applyBorder="1" applyAlignment="1">
      <alignment horizontal="center" wrapText="1"/>
    </xf>
    <xf numFmtId="0" fontId="16" fillId="0" borderId="28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16" fillId="0" borderId="30" xfId="0" applyFont="1" applyFill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3" fontId="0" fillId="0" borderId="1" xfId="0" applyNumberFormat="1" applyBorder="1" applyAlignment="1">
      <alignment wrapText="1"/>
    </xf>
    <xf numFmtId="4" fontId="10" fillId="0" borderId="1" xfId="0" applyNumberFormat="1" applyFont="1" applyBorder="1" applyAlignment="1">
      <alignment horizontal="right" vertical="center" wrapText="1"/>
    </xf>
    <xf numFmtId="4" fontId="0" fillId="0" borderId="3" xfId="0" applyNumberFormat="1" applyBorder="1"/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1" fillId="0" borderId="11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1" fillId="0" borderId="13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" fillId="0" borderId="1" xfId="0" applyFont="1" applyBorder="1"/>
    <xf numFmtId="0" fontId="1" fillId="0" borderId="13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0" fillId="0" borderId="1" xfId="0" applyNumberFormat="1" applyFont="1" applyBorder="1" applyAlignment="1">
      <alignment horizontal="right" wrapText="1"/>
    </xf>
    <xf numFmtId="4" fontId="0" fillId="0" borderId="0" xfId="0" applyNumberFormat="1" applyBorder="1" applyAlignment="1">
      <alignment wrapText="1"/>
    </xf>
    <xf numFmtId="0" fontId="0" fillId="0" borderId="1" xfId="0" applyFill="1" applyBorder="1" applyAlignment="1">
      <alignment wrapText="1"/>
    </xf>
    <xf numFmtId="0" fontId="2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0" fillId="0" borderId="0" xfId="0" applyFont="1"/>
    <xf numFmtId="0" fontId="0" fillId="0" borderId="1" xfId="0" applyFill="1" applyBorder="1"/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vertical="center"/>
    </xf>
    <xf numFmtId="4" fontId="0" fillId="0" borderId="6" xfId="0" applyNumberForma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9" fillId="0" borderId="22" xfId="0" applyNumberFormat="1" applyFont="1" applyBorder="1" applyAlignment="1">
      <alignment horizontal="center"/>
    </xf>
    <xf numFmtId="4" fontId="11" fillId="0" borderId="25" xfId="0" applyNumberFormat="1" applyFont="1" applyBorder="1" applyAlignment="1">
      <alignment horizontal="center"/>
    </xf>
    <xf numFmtId="4" fontId="11" fillId="0" borderId="23" xfId="0" applyNumberFormat="1" applyFont="1" applyBorder="1" applyAlignment="1">
      <alignment horizontal="center"/>
    </xf>
    <xf numFmtId="0" fontId="0" fillId="2" borderId="6" xfId="0" applyFill="1" applyBorder="1"/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14" fillId="2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horizontal="right" wrapText="1"/>
    </xf>
    <xf numFmtId="3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 wrapText="1"/>
    </xf>
    <xf numFmtId="0" fontId="22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4" fontId="11" fillId="2" borderId="31" xfId="0" applyNumberFormat="1" applyFont="1" applyFill="1" applyBorder="1" applyAlignment="1">
      <alignment horizontal="right"/>
    </xf>
    <xf numFmtId="0" fontId="19" fillId="0" borderId="3" xfId="0" applyFont="1" applyBorder="1" applyAlignment="1">
      <alignment horizontal="center" wrapText="1"/>
    </xf>
    <xf numFmtId="0" fontId="0" fillId="3" borderId="1" xfId="0" applyFill="1" applyBorder="1" applyAlignment="1">
      <alignment wrapText="1"/>
    </xf>
    <xf numFmtId="14" fontId="0" fillId="3" borderId="4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wrapText="1"/>
    </xf>
    <xf numFmtId="14" fontId="0" fillId="3" borderId="1" xfId="0" applyNumberFormat="1" applyFill="1" applyBorder="1"/>
    <xf numFmtId="0" fontId="1" fillId="0" borderId="2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4" fontId="3" fillId="0" borderId="3" xfId="0" applyNumberFormat="1" applyFont="1" applyBorder="1" applyAlignment="1">
      <alignment vertical="center" wrapText="1"/>
    </xf>
    <xf numFmtId="4" fontId="10" fillId="0" borderId="3" xfId="0" applyNumberFormat="1" applyFont="1" applyBorder="1" applyAlignment="1">
      <alignment vertical="center" wrapText="1"/>
    </xf>
    <xf numFmtId="4" fontId="10" fillId="0" borderId="3" xfId="0" applyNumberFormat="1" applyFont="1" applyBorder="1" applyAlignment="1">
      <alignment horizontal="right" wrapText="1"/>
    </xf>
    <xf numFmtId="4" fontId="0" fillId="0" borderId="3" xfId="0" applyNumberFormat="1" applyFont="1" applyBorder="1"/>
    <xf numFmtId="0" fontId="0" fillId="0" borderId="3" xfId="0" applyBorder="1"/>
    <xf numFmtId="4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4" fontId="10" fillId="0" borderId="2" xfId="0" applyNumberFormat="1" applyFont="1" applyBorder="1" applyAlignment="1">
      <alignment horizontal="right"/>
    </xf>
    <xf numFmtId="4" fontId="10" fillId="0" borderId="2" xfId="0" applyNumberFormat="1" applyFont="1" applyBorder="1" applyAlignment="1">
      <alignment horizontal="center"/>
    </xf>
    <xf numFmtId="4" fontId="10" fillId="0" borderId="5" xfId="0" applyNumberFormat="1" applyFont="1" applyBorder="1" applyAlignment="1">
      <alignment horizontal="center"/>
    </xf>
    <xf numFmtId="4" fontId="10" fillId="0" borderId="7" xfId="0" applyNumberFormat="1" applyFont="1" applyBorder="1" applyAlignment="1">
      <alignment horizontal="center"/>
    </xf>
    <xf numFmtId="4" fontId="0" fillId="0" borderId="2" xfId="0" applyNumberFormat="1" applyBorder="1"/>
    <xf numFmtId="0" fontId="0" fillId="0" borderId="32" xfId="0" applyBorder="1" applyAlignment="1">
      <alignment horizontal="center" vertical="center"/>
    </xf>
    <xf numFmtId="0" fontId="10" fillId="2" borderId="33" xfId="0" applyFont="1" applyFill="1" applyBorder="1" applyAlignment="1">
      <alignment vertical="center" wrapText="1"/>
    </xf>
    <xf numFmtId="4" fontId="0" fillId="0" borderId="33" xfId="0" applyNumberFormat="1" applyBorder="1" applyAlignment="1">
      <alignment horizontal="right"/>
    </xf>
    <xf numFmtId="4" fontId="10" fillId="0" borderId="33" xfId="0" applyNumberFormat="1" applyFont="1" applyBorder="1" applyAlignment="1">
      <alignment horizontal="center"/>
    </xf>
    <xf numFmtId="4" fontId="10" fillId="0" borderId="34" xfId="0" applyNumberFormat="1" applyFont="1" applyBorder="1" applyAlignment="1">
      <alignment horizontal="center"/>
    </xf>
    <xf numFmtId="4" fontId="0" fillId="0" borderId="33" xfId="0" applyNumberFormat="1" applyBorder="1"/>
    <xf numFmtId="4" fontId="10" fillId="0" borderId="35" xfId="0" applyNumberFormat="1" applyFont="1" applyBorder="1" applyAlignment="1">
      <alignment horizontal="center"/>
    </xf>
    <xf numFmtId="4" fontId="10" fillId="0" borderId="33" xfId="0" applyNumberFormat="1" applyFont="1" applyBorder="1"/>
    <xf numFmtId="4" fontId="10" fillId="0" borderId="36" xfId="0" applyNumberFormat="1" applyFont="1" applyBorder="1"/>
    <xf numFmtId="0" fontId="0" fillId="0" borderId="37" xfId="0" applyBorder="1" applyAlignment="1">
      <alignment horizontal="center" vertical="center"/>
    </xf>
    <xf numFmtId="0" fontId="0" fillId="0" borderId="31" xfId="0" applyBorder="1" applyAlignment="1">
      <alignment wrapText="1"/>
    </xf>
    <xf numFmtId="4" fontId="0" fillId="0" borderId="31" xfId="0" applyNumberFormat="1" applyBorder="1"/>
    <xf numFmtId="4" fontId="10" fillId="0" borderId="31" xfId="0" applyNumberFormat="1" applyFont="1" applyBorder="1" applyAlignment="1">
      <alignment horizontal="center"/>
    </xf>
    <xf numFmtId="4" fontId="10" fillId="0" borderId="38" xfId="0" applyNumberFormat="1" applyFont="1" applyBorder="1" applyAlignment="1">
      <alignment horizontal="center"/>
    </xf>
    <xf numFmtId="4" fontId="10" fillId="0" borderId="39" xfId="0" applyNumberFormat="1" applyFont="1" applyBorder="1" applyAlignment="1">
      <alignment horizontal="center"/>
    </xf>
    <xf numFmtId="4" fontId="10" fillId="0" borderId="31" xfId="0" applyNumberFormat="1" applyFont="1" applyBorder="1"/>
    <xf numFmtId="4" fontId="10" fillId="0" borderId="40" xfId="0" applyNumberFormat="1" applyFont="1" applyBorder="1"/>
    <xf numFmtId="0" fontId="1" fillId="0" borderId="13" xfId="0" applyFont="1" applyBorder="1" applyAlignment="1">
      <alignment horizontal="center" vertical="center"/>
    </xf>
    <xf numFmtId="4" fontId="0" fillId="0" borderId="13" xfId="0" applyNumberFormat="1" applyBorder="1"/>
    <xf numFmtId="4" fontId="10" fillId="0" borderId="13" xfId="0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10" fillId="0" borderId="8" xfId="0" applyNumberFormat="1" applyFont="1" applyBorder="1" applyAlignment="1">
      <alignment horizontal="center"/>
    </xf>
    <xf numFmtId="4" fontId="10" fillId="0" borderId="13" xfId="0" applyNumberFormat="1" applyFont="1" applyBorder="1"/>
    <xf numFmtId="0" fontId="0" fillId="2" borderId="33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wrapText="1"/>
    </xf>
    <xf numFmtId="4" fontId="0" fillId="0" borderId="43" xfId="0" applyNumberFormat="1" applyBorder="1"/>
    <xf numFmtId="4" fontId="10" fillId="0" borderId="43" xfId="0" applyNumberFormat="1" applyFont="1" applyBorder="1" applyAlignment="1">
      <alignment horizontal="center"/>
    </xf>
    <xf numFmtId="4" fontId="10" fillId="0" borderId="44" xfId="0" applyNumberFormat="1" applyFont="1" applyBorder="1" applyAlignment="1">
      <alignment horizontal="center"/>
    </xf>
    <xf numFmtId="4" fontId="10" fillId="0" borderId="45" xfId="0" applyNumberFormat="1" applyFont="1" applyBorder="1" applyAlignment="1">
      <alignment horizontal="center"/>
    </xf>
    <xf numFmtId="4" fontId="10" fillId="0" borderId="43" xfId="0" applyNumberFormat="1" applyFont="1" applyBorder="1"/>
    <xf numFmtId="4" fontId="10" fillId="0" borderId="46" xfId="0" applyNumberFormat="1" applyFont="1" applyBorder="1"/>
    <xf numFmtId="0" fontId="14" fillId="0" borderId="13" xfId="0" applyFont="1" applyBorder="1" applyAlignment="1">
      <alignment wrapText="1"/>
    </xf>
    <xf numFmtId="4" fontId="10" fillId="0" borderId="41" xfId="0" applyNumberFormat="1" applyFont="1" applyBorder="1" applyAlignment="1">
      <alignment horizontal="center"/>
    </xf>
    <xf numFmtId="0" fontId="0" fillId="0" borderId="33" xfId="0" applyBorder="1" applyAlignment="1">
      <alignment wrapText="1"/>
    </xf>
    <xf numFmtId="4" fontId="0" fillId="0" borderId="34" xfId="0" applyNumberFormat="1" applyBorder="1"/>
    <xf numFmtId="4" fontId="0" fillId="2" borderId="33" xfId="0" applyNumberFormat="1" applyFont="1" applyFill="1" applyBorder="1"/>
    <xf numFmtId="0" fontId="0" fillId="0" borderId="37" xfId="0" applyFill="1" applyBorder="1" applyAlignment="1">
      <alignment horizontal="center" vertical="center"/>
    </xf>
    <xf numFmtId="0" fontId="0" fillId="0" borderId="31" xfId="0" applyBorder="1"/>
    <xf numFmtId="4" fontId="10" fillId="3" borderId="31" xfId="0" applyNumberFormat="1" applyFont="1" applyFill="1" applyBorder="1"/>
    <xf numFmtId="0" fontId="1" fillId="0" borderId="42" xfId="0" applyFont="1" applyBorder="1" applyAlignment="1">
      <alignment horizontal="center"/>
    </xf>
    <xf numFmtId="0" fontId="14" fillId="0" borderId="43" xfId="0" applyFont="1" applyBorder="1" applyAlignment="1">
      <alignment wrapText="1"/>
    </xf>
    <xf numFmtId="0" fontId="0" fillId="0" borderId="43" xfId="0" applyBorder="1"/>
    <xf numFmtId="4" fontId="0" fillId="0" borderId="46" xfId="0" applyNumberForma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19" fillId="0" borderId="3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" fontId="0" fillId="2" borderId="6" xfId="0" applyNumberFormat="1" applyFill="1" applyBorder="1" applyAlignment="1">
      <alignment horizontal="right"/>
    </xf>
    <xf numFmtId="4" fontId="0" fillId="0" borderId="5" xfId="0" applyNumberFormat="1" applyBorder="1"/>
    <xf numFmtId="4" fontId="0" fillId="2" borderId="0" xfId="0" applyNumberFormat="1" applyFill="1" applyBorder="1"/>
    <xf numFmtId="4" fontId="3" fillId="0" borderId="0" xfId="0" applyNumberFormat="1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19C91-A803-4FA7-B532-7B1E550522C3}">
  <dimension ref="A1:AA60"/>
  <sheetViews>
    <sheetView tabSelected="1" topLeftCell="A41" zoomScale="85" zoomScaleNormal="85" workbookViewId="0">
      <selection activeCell="G43" sqref="G43"/>
    </sheetView>
  </sheetViews>
  <sheetFormatPr defaultRowHeight="14.4"/>
  <cols>
    <col min="1" max="1" width="6.109375" customWidth="1"/>
    <col min="2" max="2" width="28.109375" customWidth="1"/>
    <col min="3" max="3" width="16" customWidth="1"/>
    <col min="4" max="4" width="15.5546875" customWidth="1"/>
    <col min="5" max="5" width="16.33203125" customWidth="1"/>
    <col min="6" max="6" width="16.5546875" customWidth="1"/>
    <col min="7" max="7" width="17.109375" customWidth="1"/>
    <col min="8" max="8" width="13.44140625" customWidth="1"/>
    <col min="9" max="9" width="14.109375" customWidth="1"/>
    <col min="10" max="10" width="12.6640625" customWidth="1"/>
    <col min="11" max="12" width="13.5546875" customWidth="1"/>
    <col min="13" max="13" width="13.44140625" bestFit="1" customWidth="1"/>
    <col min="14" max="14" width="11.5546875" customWidth="1"/>
    <col min="15" max="15" width="13.109375" customWidth="1"/>
    <col min="17" max="17" width="15" customWidth="1"/>
    <col min="27" max="27" width="9.5546875" bestFit="1" customWidth="1"/>
    <col min="257" max="257" width="6.109375" customWidth="1"/>
    <col min="258" max="258" width="28.109375" customWidth="1"/>
    <col min="259" max="259" width="13.88671875" customWidth="1"/>
    <col min="260" max="260" width="14.5546875" customWidth="1"/>
    <col min="261" max="261" width="15.5546875" customWidth="1"/>
    <col min="262" max="262" width="14.5546875" customWidth="1"/>
    <col min="263" max="263" width="16.5546875" customWidth="1"/>
    <col min="264" max="264" width="14.5546875" customWidth="1"/>
    <col min="265" max="265" width="11.5546875" customWidth="1"/>
    <col min="266" max="266" width="12.88671875" customWidth="1"/>
    <col min="267" max="268" width="13.5546875" customWidth="1"/>
    <col min="269" max="269" width="13.44140625" bestFit="1" customWidth="1"/>
    <col min="513" max="513" width="6.109375" customWidth="1"/>
    <col min="514" max="514" width="28.109375" customWidth="1"/>
    <col min="515" max="515" width="13.88671875" customWidth="1"/>
    <col min="516" max="516" width="14.5546875" customWidth="1"/>
    <col min="517" max="517" width="15.5546875" customWidth="1"/>
    <col min="518" max="518" width="14.5546875" customWidth="1"/>
    <col min="519" max="519" width="16.5546875" customWidth="1"/>
    <col min="520" max="520" width="14.5546875" customWidth="1"/>
    <col min="521" max="521" width="11.5546875" customWidth="1"/>
    <col min="522" max="522" width="12.88671875" customWidth="1"/>
    <col min="523" max="524" width="13.5546875" customWidth="1"/>
    <col min="525" max="525" width="13.44140625" bestFit="1" customWidth="1"/>
    <col min="769" max="769" width="6.109375" customWidth="1"/>
    <col min="770" max="770" width="28.109375" customWidth="1"/>
    <col min="771" max="771" width="13.88671875" customWidth="1"/>
    <col min="772" max="772" width="14.5546875" customWidth="1"/>
    <col min="773" max="773" width="15.5546875" customWidth="1"/>
    <col min="774" max="774" width="14.5546875" customWidth="1"/>
    <col min="775" max="775" width="16.5546875" customWidth="1"/>
    <col min="776" max="776" width="14.5546875" customWidth="1"/>
    <col min="777" max="777" width="11.5546875" customWidth="1"/>
    <col min="778" max="778" width="12.88671875" customWidth="1"/>
    <col min="779" max="780" width="13.5546875" customWidth="1"/>
    <col min="781" max="781" width="13.44140625" bestFit="1" customWidth="1"/>
    <col min="1025" max="1025" width="6.109375" customWidth="1"/>
    <col min="1026" max="1026" width="28.109375" customWidth="1"/>
    <col min="1027" max="1027" width="13.88671875" customWidth="1"/>
    <col min="1028" max="1028" width="14.5546875" customWidth="1"/>
    <col min="1029" max="1029" width="15.5546875" customWidth="1"/>
    <col min="1030" max="1030" width="14.5546875" customWidth="1"/>
    <col min="1031" max="1031" width="16.5546875" customWidth="1"/>
    <col min="1032" max="1032" width="14.5546875" customWidth="1"/>
    <col min="1033" max="1033" width="11.5546875" customWidth="1"/>
    <col min="1034" max="1034" width="12.88671875" customWidth="1"/>
    <col min="1035" max="1036" width="13.5546875" customWidth="1"/>
    <col min="1037" max="1037" width="13.44140625" bestFit="1" customWidth="1"/>
    <col min="1281" max="1281" width="6.109375" customWidth="1"/>
    <col min="1282" max="1282" width="28.109375" customWidth="1"/>
    <col min="1283" max="1283" width="13.88671875" customWidth="1"/>
    <col min="1284" max="1284" width="14.5546875" customWidth="1"/>
    <col min="1285" max="1285" width="15.5546875" customWidth="1"/>
    <col min="1286" max="1286" width="14.5546875" customWidth="1"/>
    <col min="1287" max="1287" width="16.5546875" customWidth="1"/>
    <col min="1288" max="1288" width="14.5546875" customWidth="1"/>
    <col min="1289" max="1289" width="11.5546875" customWidth="1"/>
    <col min="1290" max="1290" width="12.88671875" customWidth="1"/>
    <col min="1291" max="1292" width="13.5546875" customWidth="1"/>
    <col min="1293" max="1293" width="13.44140625" bestFit="1" customWidth="1"/>
    <col min="1537" max="1537" width="6.109375" customWidth="1"/>
    <col min="1538" max="1538" width="28.109375" customWidth="1"/>
    <col min="1539" max="1539" width="13.88671875" customWidth="1"/>
    <col min="1540" max="1540" width="14.5546875" customWidth="1"/>
    <col min="1541" max="1541" width="15.5546875" customWidth="1"/>
    <col min="1542" max="1542" width="14.5546875" customWidth="1"/>
    <col min="1543" max="1543" width="16.5546875" customWidth="1"/>
    <col min="1544" max="1544" width="14.5546875" customWidth="1"/>
    <col min="1545" max="1545" width="11.5546875" customWidth="1"/>
    <col min="1546" max="1546" width="12.88671875" customWidth="1"/>
    <col min="1547" max="1548" width="13.5546875" customWidth="1"/>
    <col min="1549" max="1549" width="13.44140625" bestFit="1" customWidth="1"/>
    <col min="1793" max="1793" width="6.109375" customWidth="1"/>
    <col min="1794" max="1794" width="28.109375" customWidth="1"/>
    <col min="1795" max="1795" width="13.88671875" customWidth="1"/>
    <col min="1796" max="1796" width="14.5546875" customWidth="1"/>
    <col min="1797" max="1797" width="15.5546875" customWidth="1"/>
    <col min="1798" max="1798" width="14.5546875" customWidth="1"/>
    <col min="1799" max="1799" width="16.5546875" customWidth="1"/>
    <col min="1800" max="1800" width="14.5546875" customWidth="1"/>
    <col min="1801" max="1801" width="11.5546875" customWidth="1"/>
    <col min="1802" max="1802" width="12.88671875" customWidth="1"/>
    <col min="1803" max="1804" width="13.5546875" customWidth="1"/>
    <col min="1805" max="1805" width="13.44140625" bestFit="1" customWidth="1"/>
    <col min="2049" max="2049" width="6.109375" customWidth="1"/>
    <col min="2050" max="2050" width="28.109375" customWidth="1"/>
    <col min="2051" max="2051" width="13.88671875" customWidth="1"/>
    <col min="2052" max="2052" width="14.5546875" customWidth="1"/>
    <col min="2053" max="2053" width="15.5546875" customWidth="1"/>
    <col min="2054" max="2054" width="14.5546875" customWidth="1"/>
    <col min="2055" max="2055" width="16.5546875" customWidth="1"/>
    <col min="2056" max="2056" width="14.5546875" customWidth="1"/>
    <col min="2057" max="2057" width="11.5546875" customWidth="1"/>
    <col min="2058" max="2058" width="12.88671875" customWidth="1"/>
    <col min="2059" max="2060" width="13.5546875" customWidth="1"/>
    <col min="2061" max="2061" width="13.44140625" bestFit="1" customWidth="1"/>
    <col min="2305" max="2305" width="6.109375" customWidth="1"/>
    <col min="2306" max="2306" width="28.109375" customWidth="1"/>
    <col min="2307" max="2307" width="13.88671875" customWidth="1"/>
    <col min="2308" max="2308" width="14.5546875" customWidth="1"/>
    <col min="2309" max="2309" width="15.5546875" customWidth="1"/>
    <col min="2310" max="2310" width="14.5546875" customWidth="1"/>
    <col min="2311" max="2311" width="16.5546875" customWidth="1"/>
    <col min="2312" max="2312" width="14.5546875" customWidth="1"/>
    <col min="2313" max="2313" width="11.5546875" customWidth="1"/>
    <col min="2314" max="2314" width="12.88671875" customWidth="1"/>
    <col min="2315" max="2316" width="13.5546875" customWidth="1"/>
    <col min="2317" max="2317" width="13.44140625" bestFit="1" customWidth="1"/>
    <col min="2561" max="2561" width="6.109375" customWidth="1"/>
    <col min="2562" max="2562" width="28.109375" customWidth="1"/>
    <col min="2563" max="2563" width="13.88671875" customWidth="1"/>
    <col min="2564" max="2564" width="14.5546875" customWidth="1"/>
    <col min="2565" max="2565" width="15.5546875" customWidth="1"/>
    <col min="2566" max="2566" width="14.5546875" customWidth="1"/>
    <col min="2567" max="2567" width="16.5546875" customWidth="1"/>
    <col min="2568" max="2568" width="14.5546875" customWidth="1"/>
    <col min="2569" max="2569" width="11.5546875" customWidth="1"/>
    <col min="2570" max="2570" width="12.88671875" customWidth="1"/>
    <col min="2571" max="2572" width="13.5546875" customWidth="1"/>
    <col min="2573" max="2573" width="13.44140625" bestFit="1" customWidth="1"/>
    <col min="2817" max="2817" width="6.109375" customWidth="1"/>
    <col min="2818" max="2818" width="28.109375" customWidth="1"/>
    <col min="2819" max="2819" width="13.88671875" customWidth="1"/>
    <col min="2820" max="2820" width="14.5546875" customWidth="1"/>
    <col min="2821" max="2821" width="15.5546875" customWidth="1"/>
    <col min="2822" max="2822" width="14.5546875" customWidth="1"/>
    <col min="2823" max="2823" width="16.5546875" customWidth="1"/>
    <col min="2824" max="2824" width="14.5546875" customWidth="1"/>
    <col min="2825" max="2825" width="11.5546875" customWidth="1"/>
    <col min="2826" max="2826" width="12.88671875" customWidth="1"/>
    <col min="2827" max="2828" width="13.5546875" customWidth="1"/>
    <col min="2829" max="2829" width="13.44140625" bestFit="1" customWidth="1"/>
    <col min="3073" max="3073" width="6.109375" customWidth="1"/>
    <col min="3074" max="3074" width="28.109375" customWidth="1"/>
    <col min="3075" max="3075" width="13.88671875" customWidth="1"/>
    <col min="3076" max="3076" width="14.5546875" customWidth="1"/>
    <col min="3077" max="3077" width="15.5546875" customWidth="1"/>
    <col min="3078" max="3078" width="14.5546875" customWidth="1"/>
    <col min="3079" max="3079" width="16.5546875" customWidth="1"/>
    <col min="3080" max="3080" width="14.5546875" customWidth="1"/>
    <col min="3081" max="3081" width="11.5546875" customWidth="1"/>
    <col min="3082" max="3082" width="12.88671875" customWidth="1"/>
    <col min="3083" max="3084" width="13.5546875" customWidth="1"/>
    <col min="3085" max="3085" width="13.44140625" bestFit="1" customWidth="1"/>
    <col min="3329" max="3329" width="6.109375" customWidth="1"/>
    <col min="3330" max="3330" width="28.109375" customWidth="1"/>
    <col min="3331" max="3331" width="13.88671875" customWidth="1"/>
    <col min="3332" max="3332" width="14.5546875" customWidth="1"/>
    <col min="3333" max="3333" width="15.5546875" customWidth="1"/>
    <col min="3334" max="3334" width="14.5546875" customWidth="1"/>
    <col min="3335" max="3335" width="16.5546875" customWidth="1"/>
    <col min="3336" max="3336" width="14.5546875" customWidth="1"/>
    <col min="3337" max="3337" width="11.5546875" customWidth="1"/>
    <col min="3338" max="3338" width="12.88671875" customWidth="1"/>
    <col min="3339" max="3340" width="13.5546875" customWidth="1"/>
    <col min="3341" max="3341" width="13.44140625" bestFit="1" customWidth="1"/>
    <col min="3585" max="3585" width="6.109375" customWidth="1"/>
    <col min="3586" max="3586" width="28.109375" customWidth="1"/>
    <col min="3587" max="3587" width="13.88671875" customWidth="1"/>
    <col min="3588" max="3588" width="14.5546875" customWidth="1"/>
    <col min="3589" max="3589" width="15.5546875" customWidth="1"/>
    <col min="3590" max="3590" width="14.5546875" customWidth="1"/>
    <col min="3591" max="3591" width="16.5546875" customWidth="1"/>
    <col min="3592" max="3592" width="14.5546875" customWidth="1"/>
    <col min="3593" max="3593" width="11.5546875" customWidth="1"/>
    <col min="3594" max="3594" width="12.88671875" customWidth="1"/>
    <col min="3595" max="3596" width="13.5546875" customWidth="1"/>
    <col min="3597" max="3597" width="13.44140625" bestFit="1" customWidth="1"/>
    <col min="3841" max="3841" width="6.109375" customWidth="1"/>
    <col min="3842" max="3842" width="28.109375" customWidth="1"/>
    <col min="3843" max="3843" width="13.88671875" customWidth="1"/>
    <col min="3844" max="3844" width="14.5546875" customWidth="1"/>
    <col min="3845" max="3845" width="15.5546875" customWidth="1"/>
    <col min="3846" max="3846" width="14.5546875" customWidth="1"/>
    <col min="3847" max="3847" width="16.5546875" customWidth="1"/>
    <col min="3848" max="3848" width="14.5546875" customWidth="1"/>
    <col min="3849" max="3849" width="11.5546875" customWidth="1"/>
    <col min="3850" max="3850" width="12.88671875" customWidth="1"/>
    <col min="3851" max="3852" width="13.5546875" customWidth="1"/>
    <col min="3853" max="3853" width="13.44140625" bestFit="1" customWidth="1"/>
    <col min="4097" max="4097" width="6.109375" customWidth="1"/>
    <col min="4098" max="4098" width="28.109375" customWidth="1"/>
    <col min="4099" max="4099" width="13.88671875" customWidth="1"/>
    <col min="4100" max="4100" width="14.5546875" customWidth="1"/>
    <col min="4101" max="4101" width="15.5546875" customWidth="1"/>
    <col min="4102" max="4102" width="14.5546875" customWidth="1"/>
    <col min="4103" max="4103" width="16.5546875" customWidth="1"/>
    <col min="4104" max="4104" width="14.5546875" customWidth="1"/>
    <col min="4105" max="4105" width="11.5546875" customWidth="1"/>
    <col min="4106" max="4106" width="12.88671875" customWidth="1"/>
    <col min="4107" max="4108" width="13.5546875" customWidth="1"/>
    <col min="4109" max="4109" width="13.44140625" bestFit="1" customWidth="1"/>
    <col min="4353" max="4353" width="6.109375" customWidth="1"/>
    <col min="4354" max="4354" width="28.109375" customWidth="1"/>
    <col min="4355" max="4355" width="13.88671875" customWidth="1"/>
    <col min="4356" max="4356" width="14.5546875" customWidth="1"/>
    <col min="4357" max="4357" width="15.5546875" customWidth="1"/>
    <col min="4358" max="4358" width="14.5546875" customWidth="1"/>
    <col min="4359" max="4359" width="16.5546875" customWidth="1"/>
    <col min="4360" max="4360" width="14.5546875" customWidth="1"/>
    <col min="4361" max="4361" width="11.5546875" customWidth="1"/>
    <col min="4362" max="4362" width="12.88671875" customWidth="1"/>
    <col min="4363" max="4364" width="13.5546875" customWidth="1"/>
    <col min="4365" max="4365" width="13.44140625" bestFit="1" customWidth="1"/>
    <col min="4609" max="4609" width="6.109375" customWidth="1"/>
    <col min="4610" max="4610" width="28.109375" customWidth="1"/>
    <col min="4611" max="4611" width="13.88671875" customWidth="1"/>
    <col min="4612" max="4612" width="14.5546875" customWidth="1"/>
    <col min="4613" max="4613" width="15.5546875" customWidth="1"/>
    <col min="4614" max="4614" width="14.5546875" customWidth="1"/>
    <col min="4615" max="4615" width="16.5546875" customWidth="1"/>
    <col min="4616" max="4616" width="14.5546875" customWidth="1"/>
    <col min="4617" max="4617" width="11.5546875" customWidth="1"/>
    <col min="4618" max="4618" width="12.88671875" customWidth="1"/>
    <col min="4619" max="4620" width="13.5546875" customWidth="1"/>
    <col min="4621" max="4621" width="13.44140625" bestFit="1" customWidth="1"/>
    <col min="4865" max="4865" width="6.109375" customWidth="1"/>
    <col min="4866" max="4866" width="28.109375" customWidth="1"/>
    <col min="4867" max="4867" width="13.88671875" customWidth="1"/>
    <col min="4868" max="4868" width="14.5546875" customWidth="1"/>
    <col min="4869" max="4869" width="15.5546875" customWidth="1"/>
    <col min="4870" max="4870" width="14.5546875" customWidth="1"/>
    <col min="4871" max="4871" width="16.5546875" customWidth="1"/>
    <col min="4872" max="4872" width="14.5546875" customWidth="1"/>
    <col min="4873" max="4873" width="11.5546875" customWidth="1"/>
    <col min="4874" max="4874" width="12.88671875" customWidth="1"/>
    <col min="4875" max="4876" width="13.5546875" customWidth="1"/>
    <col min="4877" max="4877" width="13.44140625" bestFit="1" customWidth="1"/>
    <col min="5121" max="5121" width="6.109375" customWidth="1"/>
    <col min="5122" max="5122" width="28.109375" customWidth="1"/>
    <col min="5123" max="5123" width="13.88671875" customWidth="1"/>
    <col min="5124" max="5124" width="14.5546875" customWidth="1"/>
    <col min="5125" max="5125" width="15.5546875" customWidth="1"/>
    <col min="5126" max="5126" width="14.5546875" customWidth="1"/>
    <col min="5127" max="5127" width="16.5546875" customWidth="1"/>
    <col min="5128" max="5128" width="14.5546875" customWidth="1"/>
    <col min="5129" max="5129" width="11.5546875" customWidth="1"/>
    <col min="5130" max="5130" width="12.88671875" customWidth="1"/>
    <col min="5131" max="5132" width="13.5546875" customWidth="1"/>
    <col min="5133" max="5133" width="13.44140625" bestFit="1" customWidth="1"/>
    <col min="5377" max="5377" width="6.109375" customWidth="1"/>
    <col min="5378" max="5378" width="28.109375" customWidth="1"/>
    <col min="5379" max="5379" width="13.88671875" customWidth="1"/>
    <col min="5380" max="5380" width="14.5546875" customWidth="1"/>
    <col min="5381" max="5381" width="15.5546875" customWidth="1"/>
    <col min="5382" max="5382" width="14.5546875" customWidth="1"/>
    <col min="5383" max="5383" width="16.5546875" customWidth="1"/>
    <col min="5384" max="5384" width="14.5546875" customWidth="1"/>
    <col min="5385" max="5385" width="11.5546875" customWidth="1"/>
    <col min="5386" max="5386" width="12.88671875" customWidth="1"/>
    <col min="5387" max="5388" width="13.5546875" customWidth="1"/>
    <col min="5389" max="5389" width="13.44140625" bestFit="1" customWidth="1"/>
    <col min="5633" max="5633" width="6.109375" customWidth="1"/>
    <col min="5634" max="5634" width="28.109375" customWidth="1"/>
    <col min="5635" max="5635" width="13.88671875" customWidth="1"/>
    <col min="5636" max="5636" width="14.5546875" customWidth="1"/>
    <col min="5637" max="5637" width="15.5546875" customWidth="1"/>
    <col min="5638" max="5638" width="14.5546875" customWidth="1"/>
    <col min="5639" max="5639" width="16.5546875" customWidth="1"/>
    <col min="5640" max="5640" width="14.5546875" customWidth="1"/>
    <col min="5641" max="5641" width="11.5546875" customWidth="1"/>
    <col min="5642" max="5642" width="12.88671875" customWidth="1"/>
    <col min="5643" max="5644" width="13.5546875" customWidth="1"/>
    <col min="5645" max="5645" width="13.44140625" bestFit="1" customWidth="1"/>
    <col min="5889" max="5889" width="6.109375" customWidth="1"/>
    <col min="5890" max="5890" width="28.109375" customWidth="1"/>
    <col min="5891" max="5891" width="13.88671875" customWidth="1"/>
    <col min="5892" max="5892" width="14.5546875" customWidth="1"/>
    <col min="5893" max="5893" width="15.5546875" customWidth="1"/>
    <col min="5894" max="5894" width="14.5546875" customWidth="1"/>
    <col min="5895" max="5895" width="16.5546875" customWidth="1"/>
    <col min="5896" max="5896" width="14.5546875" customWidth="1"/>
    <col min="5897" max="5897" width="11.5546875" customWidth="1"/>
    <col min="5898" max="5898" width="12.88671875" customWidth="1"/>
    <col min="5899" max="5900" width="13.5546875" customWidth="1"/>
    <col min="5901" max="5901" width="13.44140625" bestFit="1" customWidth="1"/>
    <col min="6145" max="6145" width="6.109375" customWidth="1"/>
    <col min="6146" max="6146" width="28.109375" customWidth="1"/>
    <col min="6147" max="6147" width="13.88671875" customWidth="1"/>
    <col min="6148" max="6148" width="14.5546875" customWidth="1"/>
    <col min="6149" max="6149" width="15.5546875" customWidth="1"/>
    <col min="6150" max="6150" width="14.5546875" customWidth="1"/>
    <col min="6151" max="6151" width="16.5546875" customWidth="1"/>
    <col min="6152" max="6152" width="14.5546875" customWidth="1"/>
    <col min="6153" max="6153" width="11.5546875" customWidth="1"/>
    <col min="6154" max="6154" width="12.88671875" customWidth="1"/>
    <col min="6155" max="6156" width="13.5546875" customWidth="1"/>
    <col min="6157" max="6157" width="13.44140625" bestFit="1" customWidth="1"/>
    <col min="6401" max="6401" width="6.109375" customWidth="1"/>
    <col min="6402" max="6402" width="28.109375" customWidth="1"/>
    <col min="6403" max="6403" width="13.88671875" customWidth="1"/>
    <col min="6404" max="6404" width="14.5546875" customWidth="1"/>
    <col min="6405" max="6405" width="15.5546875" customWidth="1"/>
    <col min="6406" max="6406" width="14.5546875" customWidth="1"/>
    <col min="6407" max="6407" width="16.5546875" customWidth="1"/>
    <col min="6408" max="6408" width="14.5546875" customWidth="1"/>
    <col min="6409" max="6409" width="11.5546875" customWidth="1"/>
    <col min="6410" max="6410" width="12.88671875" customWidth="1"/>
    <col min="6411" max="6412" width="13.5546875" customWidth="1"/>
    <col min="6413" max="6413" width="13.44140625" bestFit="1" customWidth="1"/>
    <col min="6657" max="6657" width="6.109375" customWidth="1"/>
    <col min="6658" max="6658" width="28.109375" customWidth="1"/>
    <col min="6659" max="6659" width="13.88671875" customWidth="1"/>
    <col min="6660" max="6660" width="14.5546875" customWidth="1"/>
    <col min="6661" max="6661" width="15.5546875" customWidth="1"/>
    <col min="6662" max="6662" width="14.5546875" customWidth="1"/>
    <col min="6663" max="6663" width="16.5546875" customWidth="1"/>
    <col min="6664" max="6664" width="14.5546875" customWidth="1"/>
    <col min="6665" max="6665" width="11.5546875" customWidth="1"/>
    <col min="6666" max="6666" width="12.88671875" customWidth="1"/>
    <col min="6667" max="6668" width="13.5546875" customWidth="1"/>
    <col min="6669" max="6669" width="13.44140625" bestFit="1" customWidth="1"/>
    <col min="6913" max="6913" width="6.109375" customWidth="1"/>
    <col min="6914" max="6914" width="28.109375" customWidth="1"/>
    <col min="6915" max="6915" width="13.88671875" customWidth="1"/>
    <col min="6916" max="6916" width="14.5546875" customWidth="1"/>
    <col min="6917" max="6917" width="15.5546875" customWidth="1"/>
    <col min="6918" max="6918" width="14.5546875" customWidth="1"/>
    <col min="6919" max="6919" width="16.5546875" customWidth="1"/>
    <col min="6920" max="6920" width="14.5546875" customWidth="1"/>
    <col min="6921" max="6921" width="11.5546875" customWidth="1"/>
    <col min="6922" max="6922" width="12.88671875" customWidth="1"/>
    <col min="6923" max="6924" width="13.5546875" customWidth="1"/>
    <col min="6925" max="6925" width="13.44140625" bestFit="1" customWidth="1"/>
    <col min="7169" max="7169" width="6.109375" customWidth="1"/>
    <col min="7170" max="7170" width="28.109375" customWidth="1"/>
    <col min="7171" max="7171" width="13.88671875" customWidth="1"/>
    <col min="7172" max="7172" width="14.5546875" customWidth="1"/>
    <col min="7173" max="7173" width="15.5546875" customWidth="1"/>
    <col min="7174" max="7174" width="14.5546875" customWidth="1"/>
    <col min="7175" max="7175" width="16.5546875" customWidth="1"/>
    <col min="7176" max="7176" width="14.5546875" customWidth="1"/>
    <col min="7177" max="7177" width="11.5546875" customWidth="1"/>
    <col min="7178" max="7178" width="12.88671875" customWidth="1"/>
    <col min="7179" max="7180" width="13.5546875" customWidth="1"/>
    <col min="7181" max="7181" width="13.44140625" bestFit="1" customWidth="1"/>
    <col min="7425" max="7425" width="6.109375" customWidth="1"/>
    <col min="7426" max="7426" width="28.109375" customWidth="1"/>
    <col min="7427" max="7427" width="13.88671875" customWidth="1"/>
    <col min="7428" max="7428" width="14.5546875" customWidth="1"/>
    <col min="7429" max="7429" width="15.5546875" customWidth="1"/>
    <col min="7430" max="7430" width="14.5546875" customWidth="1"/>
    <col min="7431" max="7431" width="16.5546875" customWidth="1"/>
    <col min="7432" max="7432" width="14.5546875" customWidth="1"/>
    <col min="7433" max="7433" width="11.5546875" customWidth="1"/>
    <col min="7434" max="7434" width="12.88671875" customWidth="1"/>
    <col min="7435" max="7436" width="13.5546875" customWidth="1"/>
    <col min="7437" max="7437" width="13.44140625" bestFit="1" customWidth="1"/>
    <col min="7681" max="7681" width="6.109375" customWidth="1"/>
    <col min="7682" max="7682" width="28.109375" customWidth="1"/>
    <col min="7683" max="7683" width="13.88671875" customWidth="1"/>
    <col min="7684" max="7684" width="14.5546875" customWidth="1"/>
    <col min="7685" max="7685" width="15.5546875" customWidth="1"/>
    <col min="7686" max="7686" width="14.5546875" customWidth="1"/>
    <col min="7687" max="7687" width="16.5546875" customWidth="1"/>
    <col min="7688" max="7688" width="14.5546875" customWidth="1"/>
    <col min="7689" max="7689" width="11.5546875" customWidth="1"/>
    <col min="7690" max="7690" width="12.88671875" customWidth="1"/>
    <col min="7691" max="7692" width="13.5546875" customWidth="1"/>
    <col min="7693" max="7693" width="13.44140625" bestFit="1" customWidth="1"/>
    <col min="7937" max="7937" width="6.109375" customWidth="1"/>
    <col min="7938" max="7938" width="28.109375" customWidth="1"/>
    <col min="7939" max="7939" width="13.88671875" customWidth="1"/>
    <col min="7940" max="7940" width="14.5546875" customWidth="1"/>
    <col min="7941" max="7941" width="15.5546875" customWidth="1"/>
    <col min="7942" max="7942" width="14.5546875" customWidth="1"/>
    <col min="7943" max="7943" width="16.5546875" customWidth="1"/>
    <col min="7944" max="7944" width="14.5546875" customWidth="1"/>
    <col min="7945" max="7945" width="11.5546875" customWidth="1"/>
    <col min="7946" max="7946" width="12.88671875" customWidth="1"/>
    <col min="7947" max="7948" width="13.5546875" customWidth="1"/>
    <col min="7949" max="7949" width="13.44140625" bestFit="1" customWidth="1"/>
    <col min="8193" max="8193" width="6.109375" customWidth="1"/>
    <col min="8194" max="8194" width="28.109375" customWidth="1"/>
    <col min="8195" max="8195" width="13.88671875" customWidth="1"/>
    <col min="8196" max="8196" width="14.5546875" customWidth="1"/>
    <col min="8197" max="8197" width="15.5546875" customWidth="1"/>
    <col min="8198" max="8198" width="14.5546875" customWidth="1"/>
    <col min="8199" max="8199" width="16.5546875" customWidth="1"/>
    <col min="8200" max="8200" width="14.5546875" customWidth="1"/>
    <col min="8201" max="8201" width="11.5546875" customWidth="1"/>
    <col min="8202" max="8202" width="12.88671875" customWidth="1"/>
    <col min="8203" max="8204" width="13.5546875" customWidth="1"/>
    <col min="8205" max="8205" width="13.44140625" bestFit="1" customWidth="1"/>
    <col min="8449" max="8449" width="6.109375" customWidth="1"/>
    <col min="8450" max="8450" width="28.109375" customWidth="1"/>
    <col min="8451" max="8451" width="13.88671875" customWidth="1"/>
    <col min="8452" max="8452" width="14.5546875" customWidth="1"/>
    <col min="8453" max="8453" width="15.5546875" customWidth="1"/>
    <col min="8454" max="8454" width="14.5546875" customWidth="1"/>
    <col min="8455" max="8455" width="16.5546875" customWidth="1"/>
    <col min="8456" max="8456" width="14.5546875" customWidth="1"/>
    <col min="8457" max="8457" width="11.5546875" customWidth="1"/>
    <col min="8458" max="8458" width="12.88671875" customWidth="1"/>
    <col min="8459" max="8460" width="13.5546875" customWidth="1"/>
    <col min="8461" max="8461" width="13.44140625" bestFit="1" customWidth="1"/>
    <col min="8705" max="8705" width="6.109375" customWidth="1"/>
    <col min="8706" max="8706" width="28.109375" customWidth="1"/>
    <col min="8707" max="8707" width="13.88671875" customWidth="1"/>
    <col min="8708" max="8708" width="14.5546875" customWidth="1"/>
    <col min="8709" max="8709" width="15.5546875" customWidth="1"/>
    <col min="8710" max="8710" width="14.5546875" customWidth="1"/>
    <col min="8711" max="8711" width="16.5546875" customWidth="1"/>
    <col min="8712" max="8712" width="14.5546875" customWidth="1"/>
    <col min="8713" max="8713" width="11.5546875" customWidth="1"/>
    <col min="8714" max="8714" width="12.88671875" customWidth="1"/>
    <col min="8715" max="8716" width="13.5546875" customWidth="1"/>
    <col min="8717" max="8717" width="13.44140625" bestFit="1" customWidth="1"/>
    <col min="8961" max="8961" width="6.109375" customWidth="1"/>
    <col min="8962" max="8962" width="28.109375" customWidth="1"/>
    <col min="8963" max="8963" width="13.88671875" customWidth="1"/>
    <col min="8964" max="8964" width="14.5546875" customWidth="1"/>
    <col min="8965" max="8965" width="15.5546875" customWidth="1"/>
    <col min="8966" max="8966" width="14.5546875" customWidth="1"/>
    <col min="8967" max="8967" width="16.5546875" customWidth="1"/>
    <col min="8968" max="8968" width="14.5546875" customWidth="1"/>
    <col min="8969" max="8969" width="11.5546875" customWidth="1"/>
    <col min="8970" max="8970" width="12.88671875" customWidth="1"/>
    <col min="8971" max="8972" width="13.5546875" customWidth="1"/>
    <col min="8973" max="8973" width="13.44140625" bestFit="1" customWidth="1"/>
    <col min="9217" max="9217" width="6.109375" customWidth="1"/>
    <col min="9218" max="9218" width="28.109375" customWidth="1"/>
    <col min="9219" max="9219" width="13.88671875" customWidth="1"/>
    <col min="9220" max="9220" width="14.5546875" customWidth="1"/>
    <col min="9221" max="9221" width="15.5546875" customWidth="1"/>
    <col min="9222" max="9222" width="14.5546875" customWidth="1"/>
    <col min="9223" max="9223" width="16.5546875" customWidth="1"/>
    <col min="9224" max="9224" width="14.5546875" customWidth="1"/>
    <col min="9225" max="9225" width="11.5546875" customWidth="1"/>
    <col min="9226" max="9226" width="12.88671875" customWidth="1"/>
    <col min="9227" max="9228" width="13.5546875" customWidth="1"/>
    <col min="9229" max="9229" width="13.44140625" bestFit="1" customWidth="1"/>
    <col min="9473" max="9473" width="6.109375" customWidth="1"/>
    <col min="9474" max="9474" width="28.109375" customWidth="1"/>
    <col min="9475" max="9475" width="13.88671875" customWidth="1"/>
    <col min="9476" max="9476" width="14.5546875" customWidth="1"/>
    <col min="9477" max="9477" width="15.5546875" customWidth="1"/>
    <col min="9478" max="9478" width="14.5546875" customWidth="1"/>
    <col min="9479" max="9479" width="16.5546875" customWidth="1"/>
    <col min="9480" max="9480" width="14.5546875" customWidth="1"/>
    <col min="9481" max="9481" width="11.5546875" customWidth="1"/>
    <col min="9482" max="9482" width="12.88671875" customWidth="1"/>
    <col min="9483" max="9484" width="13.5546875" customWidth="1"/>
    <col min="9485" max="9485" width="13.44140625" bestFit="1" customWidth="1"/>
    <col min="9729" max="9729" width="6.109375" customWidth="1"/>
    <col min="9730" max="9730" width="28.109375" customWidth="1"/>
    <col min="9731" max="9731" width="13.88671875" customWidth="1"/>
    <col min="9732" max="9732" width="14.5546875" customWidth="1"/>
    <col min="9733" max="9733" width="15.5546875" customWidth="1"/>
    <col min="9734" max="9734" width="14.5546875" customWidth="1"/>
    <col min="9735" max="9735" width="16.5546875" customWidth="1"/>
    <col min="9736" max="9736" width="14.5546875" customWidth="1"/>
    <col min="9737" max="9737" width="11.5546875" customWidth="1"/>
    <col min="9738" max="9738" width="12.88671875" customWidth="1"/>
    <col min="9739" max="9740" width="13.5546875" customWidth="1"/>
    <col min="9741" max="9741" width="13.44140625" bestFit="1" customWidth="1"/>
    <col min="9985" max="9985" width="6.109375" customWidth="1"/>
    <col min="9986" max="9986" width="28.109375" customWidth="1"/>
    <col min="9987" max="9987" width="13.88671875" customWidth="1"/>
    <col min="9988" max="9988" width="14.5546875" customWidth="1"/>
    <col min="9989" max="9989" width="15.5546875" customWidth="1"/>
    <col min="9990" max="9990" width="14.5546875" customWidth="1"/>
    <col min="9991" max="9991" width="16.5546875" customWidth="1"/>
    <col min="9992" max="9992" width="14.5546875" customWidth="1"/>
    <col min="9993" max="9993" width="11.5546875" customWidth="1"/>
    <col min="9994" max="9994" width="12.88671875" customWidth="1"/>
    <col min="9995" max="9996" width="13.5546875" customWidth="1"/>
    <col min="9997" max="9997" width="13.44140625" bestFit="1" customWidth="1"/>
    <col min="10241" max="10241" width="6.109375" customWidth="1"/>
    <col min="10242" max="10242" width="28.109375" customWidth="1"/>
    <col min="10243" max="10243" width="13.88671875" customWidth="1"/>
    <col min="10244" max="10244" width="14.5546875" customWidth="1"/>
    <col min="10245" max="10245" width="15.5546875" customWidth="1"/>
    <col min="10246" max="10246" width="14.5546875" customWidth="1"/>
    <col min="10247" max="10247" width="16.5546875" customWidth="1"/>
    <col min="10248" max="10248" width="14.5546875" customWidth="1"/>
    <col min="10249" max="10249" width="11.5546875" customWidth="1"/>
    <col min="10250" max="10250" width="12.88671875" customWidth="1"/>
    <col min="10251" max="10252" width="13.5546875" customWidth="1"/>
    <col min="10253" max="10253" width="13.44140625" bestFit="1" customWidth="1"/>
    <col min="10497" max="10497" width="6.109375" customWidth="1"/>
    <col min="10498" max="10498" width="28.109375" customWidth="1"/>
    <col min="10499" max="10499" width="13.88671875" customWidth="1"/>
    <col min="10500" max="10500" width="14.5546875" customWidth="1"/>
    <col min="10501" max="10501" width="15.5546875" customWidth="1"/>
    <col min="10502" max="10502" width="14.5546875" customWidth="1"/>
    <col min="10503" max="10503" width="16.5546875" customWidth="1"/>
    <col min="10504" max="10504" width="14.5546875" customWidth="1"/>
    <col min="10505" max="10505" width="11.5546875" customWidth="1"/>
    <col min="10506" max="10506" width="12.88671875" customWidth="1"/>
    <col min="10507" max="10508" width="13.5546875" customWidth="1"/>
    <col min="10509" max="10509" width="13.44140625" bestFit="1" customWidth="1"/>
    <col min="10753" max="10753" width="6.109375" customWidth="1"/>
    <col min="10754" max="10754" width="28.109375" customWidth="1"/>
    <col min="10755" max="10755" width="13.88671875" customWidth="1"/>
    <col min="10756" max="10756" width="14.5546875" customWidth="1"/>
    <col min="10757" max="10757" width="15.5546875" customWidth="1"/>
    <col min="10758" max="10758" width="14.5546875" customWidth="1"/>
    <col min="10759" max="10759" width="16.5546875" customWidth="1"/>
    <col min="10760" max="10760" width="14.5546875" customWidth="1"/>
    <col min="10761" max="10761" width="11.5546875" customWidth="1"/>
    <col min="10762" max="10762" width="12.88671875" customWidth="1"/>
    <col min="10763" max="10764" width="13.5546875" customWidth="1"/>
    <col min="10765" max="10765" width="13.44140625" bestFit="1" customWidth="1"/>
    <col min="11009" max="11009" width="6.109375" customWidth="1"/>
    <col min="11010" max="11010" width="28.109375" customWidth="1"/>
    <col min="11011" max="11011" width="13.88671875" customWidth="1"/>
    <col min="11012" max="11012" width="14.5546875" customWidth="1"/>
    <col min="11013" max="11013" width="15.5546875" customWidth="1"/>
    <col min="11014" max="11014" width="14.5546875" customWidth="1"/>
    <col min="11015" max="11015" width="16.5546875" customWidth="1"/>
    <col min="11016" max="11016" width="14.5546875" customWidth="1"/>
    <col min="11017" max="11017" width="11.5546875" customWidth="1"/>
    <col min="11018" max="11018" width="12.88671875" customWidth="1"/>
    <col min="11019" max="11020" width="13.5546875" customWidth="1"/>
    <col min="11021" max="11021" width="13.44140625" bestFit="1" customWidth="1"/>
    <col min="11265" max="11265" width="6.109375" customWidth="1"/>
    <col min="11266" max="11266" width="28.109375" customWidth="1"/>
    <col min="11267" max="11267" width="13.88671875" customWidth="1"/>
    <col min="11268" max="11268" width="14.5546875" customWidth="1"/>
    <col min="11269" max="11269" width="15.5546875" customWidth="1"/>
    <col min="11270" max="11270" width="14.5546875" customWidth="1"/>
    <col min="11271" max="11271" width="16.5546875" customWidth="1"/>
    <col min="11272" max="11272" width="14.5546875" customWidth="1"/>
    <col min="11273" max="11273" width="11.5546875" customWidth="1"/>
    <col min="11274" max="11274" width="12.88671875" customWidth="1"/>
    <col min="11275" max="11276" width="13.5546875" customWidth="1"/>
    <col min="11277" max="11277" width="13.44140625" bestFit="1" customWidth="1"/>
    <col min="11521" max="11521" width="6.109375" customWidth="1"/>
    <col min="11522" max="11522" width="28.109375" customWidth="1"/>
    <col min="11523" max="11523" width="13.88671875" customWidth="1"/>
    <col min="11524" max="11524" width="14.5546875" customWidth="1"/>
    <col min="11525" max="11525" width="15.5546875" customWidth="1"/>
    <col min="11526" max="11526" width="14.5546875" customWidth="1"/>
    <col min="11527" max="11527" width="16.5546875" customWidth="1"/>
    <col min="11528" max="11528" width="14.5546875" customWidth="1"/>
    <col min="11529" max="11529" width="11.5546875" customWidth="1"/>
    <col min="11530" max="11530" width="12.88671875" customWidth="1"/>
    <col min="11531" max="11532" width="13.5546875" customWidth="1"/>
    <col min="11533" max="11533" width="13.44140625" bestFit="1" customWidth="1"/>
    <col min="11777" max="11777" width="6.109375" customWidth="1"/>
    <col min="11778" max="11778" width="28.109375" customWidth="1"/>
    <col min="11779" max="11779" width="13.88671875" customWidth="1"/>
    <col min="11780" max="11780" width="14.5546875" customWidth="1"/>
    <col min="11781" max="11781" width="15.5546875" customWidth="1"/>
    <col min="11782" max="11782" width="14.5546875" customWidth="1"/>
    <col min="11783" max="11783" width="16.5546875" customWidth="1"/>
    <col min="11784" max="11784" width="14.5546875" customWidth="1"/>
    <col min="11785" max="11785" width="11.5546875" customWidth="1"/>
    <col min="11786" max="11786" width="12.88671875" customWidth="1"/>
    <col min="11787" max="11788" width="13.5546875" customWidth="1"/>
    <col min="11789" max="11789" width="13.44140625" bestFit="1" customWidth="1"/>
    <col min="12033" max="12033" width="6.109375" customWidth="1"/>
    <col min="12034" max="12034" width="28.109375" customWidth="1"/>
    <col min="12035" max="12035" width="13.88671875" customWidth="1"/>
    <col min="12036" max="12036" width="14.5546875" customWidth="1"/>
    <col min="12037" max="12037" width="15.5546875" customWidth="1"/>
    <col min="12038" max="12038" width="14.5546875" customWidth="1"/>
    <col min="12039" max="12039" width="16.5546875" customWidth="1"/>
    <col min="12040" max="12040" width="14.5546875" customWidth="1"/>
    <col min="12041" max="12041" width="11.5546875" customWidth="1"/>
    <col min="12042" max="12042" width="12.88671875" customWidth="1"/>
    <col min="12043" max="12044" width="13.5546875" customWidth="1"/>
    <col min="12045" max="12045" width="13.44140625" bestFit="1" customWidth="1"/>
    <col min="12289" max="12289" width="6.109375" customWidth="1"/>
    <col min="12290" max="12290" width="28.109375" customWidth="1"/>
    <col min="12291" max="12291" width="13.88671875" customWidth="1"/>
    <col min="12292" max="12292" width="14.5546875" customWidth="1"/>
    <col min="12293" max="12293" width="15.5546875" customWidth="1"/>
    <col min="12294" max="12294" width="14.5546875" customWidth="1"/>
    <col min="12295" max="12295" width="16.5546875" customWidth="1"/>
    <col min="12296" max="12296" width="14.5546875" customWidth="1"/>
    <col min="12297" max="12297" width="11.5546875" customWidth="1"/>
    <col min="12298" max="12298" width="12.88671875" customWidth="1"/>
    <col min="12299" max="12300" width="13.5546875" customWidth="1"/>
    <col min="12301" max="12301" width="13.44140625" bestFit="1" customWidth="1"/>
    <col min="12545" max="12545" width="6.109375" customWidth="1"/>
    <col min="12546" max="12546" width="28.109375" customWidth="1"/>
    <col min="12547" max="12547" width="13.88671875" customWidth="1"/>
    <col min="12548" max="12548" width="14.5546875" customWidth="1"/>
    <col min="12549" max="12549" width="15.5546875" customWidth="1"/>
    <col min="12550" max="12550" width="14.5546875" customWidth="1"/>
    <col min="12551" max="12551" width="16.5546875" customWidth="1"/>
    <col min="12552" max="12552" width="14.5546875" customWidth="1"/>
    <col min="12553" max="12553" width="11.5546875" customWidth="1"/>
    <col min="12554" max="12554" width="12.88671875" customWidth="1"/>
    <col min="12555" max="12556" width="13.5546875" customWidth="1"/>
    <col min="12557" max="12557" width="13.44140625" bestFit="1" customWidth="1"/>
    <col min="12801" max="12801" width="6.109375" customWidth="1"/>
    <col min="12802" max="12802" width="28.109375" customWidth="1"/>
    <col min="12803" max="12803" width="13.88671875" customWidth="1"/>
    <col min="12804" max="12804" width="14.5546875" customWidth="1"/>
    <col min="12805" max="12805" width="15.5546875" customWidth="1"/>
    <col min="12806" max="12806" width="14.5546875" customWidth="1"/>
    <col min="12807" max="12807" width="16.5546875" customWidth="1"/>
    <col min="12808" max="12808" width="14.5546875" customWidth="1"/>
    <col min="12809" max="12809" width="11.5546875" customWidth="1"/>
    <col min="12810" max="12810" width="12.88671875" customWidth="1"/>
    <col min="12811" max="12812" width="13.5546875" customWidth="1"/>
    <col min="12813" max="12813" width="13.44140625" bestFit="1" customWidth="1"/>
    <col min="13057" max="13057" width="6.109375" customWidth="1"/>
    <col min="13058" max="13058" width="28.109375" customWidth="1"/>
    <col min="13059" max="13059" width="13.88671875" customWidth="1"/>
    <col min="13060" max="13060" width="14.5546875" customWidth="1"/>
    <col min="13061" max="13061" width="15.5546875" customWidth="1"/>
    <col min="13062" max="13062" width="14.5546875" customWidth="1"/>
    <col min="13063" max="13063" width="16.5546875" customWidth="1"/>
    <col min="13064" max="13064" width="14.5546875" customWidth="1"/>
    <col min="13065" max="13065" width="11.5546875" customWidth="1"/>
    <col min="13066" max="13066" width="12.88671875" customWidth="1"/>
    <col min="13067" max="13068" width="13.5546875" customWidth="1"/>
    <col min="13069" max="13069" width="13.44140625" bestFit="1" customWidth="1"/>
    <col min="13313" max="13313" width="6.109375" customWidth="1"/>
    <col min="13314" max="13314" width="28.109375" customWidth="1"/>
    <col min="13315" max="13315" width="13.88671875" customWidth="1"/>
    <col min="13316" max="13316" width="14.5546875" customWidth="1"/>
    <col min="13317" max="13317" width="15.5546875" customWidth="1"/>
    <col min="13318" max="13318" width="14.5546875" customWidth="1"/>
    <col min="13319" max="13319" width="16.5546875" customWidth="1"/>
    <col min="13320" max="13320" width="14.5546875" customWidth="1"/>
    <col min="13321" max="13321" width="11.5546875" customWidth="1"/>
    <col min="13322" max="13322" width="12.88671875" customWidth="1"/>
    <col min="13323" max="13324" width="13.5546875" customWidth="1"/>
    <col min="13325" max="13325" width="13.44140625" bestFit="1" customWidth="1"/>
    <col min="13569" max="13569" width="6.109375" customWidth="1"/>
    <col min="13570" max="13570" width="28.109375" customWidth="1"/>
    <col min="13571" max="13571" width="13.88671875" customWidth="1"/>
    <col min="13572" max="13572" width="14.5546875" customWidth="1"/>
    <col min="13573" max="13573" width="15.5546875" customWidth="1"/>
    <col min="13574" max="13574" width="14.5546875" customWidth="1"/>
    <col min="13575" max="13575" width="16.5546875" customWidth="1"/>
    <col min="13576" max="13576" width="14.5546875" customWidth="1"/>
    <col min="13577" max="13577" width="11.5546875" customWidth="1"/>
    <col min="13578" max="13578" width="12.88671875" customWidth="1"/>
    <col min="13579" max="13580" width="13.5546875" customWidth="1"/>
    <col min="13581" max="13581" width="13.44140625" bestFit="1" customWidth="1"/>
    <col min="13825" max="13825" width="6.109375" customWidth="1"/>
    <col min="13826" max="13826" width="28.109375" customWidth="1"/>
    <col min="13827" max="13827" width="13.88671875" customWidth="1"/>
    <col min="13828" max="13828" width="14.5546875" customWidth="1"/>
    <col min="13829" max="13829" width="15.5546875" customWidth="1"/>
    <col min="13830" max="13830" width="14.5546875" customWidth="1"/>
    <col min="13831" max="13831" width="16.5546875" customWidth="1"/>
    <col min="13832" max="13832" width="14.5546875" customWidth="1"/>
    <col min="13833" max="13833" width="11.5546875" customWidth="1"/>
    <col min="13834" max="13834" width="12.88671875" customWidth="1"/>
    <col min="13835" max="13836" width="13.5546875" customWidth="1"/>
    <col min="13837" max="13837" width="13.44140625" bestFit="1" customWidth="1"/>
    <col min="14081" max="14081" width="6.109375" customWidth="1"/>
    <col min="14082" max="14082" width="28.109375" customWidth="1"/>
    <col min="14083" max="14083" width="13.88671875" customWidth="1"/>
    <col min="14084" max="14084" width="14.5546875" customWidth="1"/>
    <col min="14085" max="14085" width="15.5546875" customWidth="1"/>
    <col min="14086" max="14086" width="14.5546875" customWidth="1"/>
    <col min="14087" max="14087" width="16.5546875" customWidth="1"/>
    <col min="14088" max="14088" width="14.5546875" customWidth="1"/>
    <col min="14089" max="14089" width="11.5546875" customWidth="1"/>
    <col min="14090" max="14090" width="12.88671875" customWidth="1"/>
    <col min="14091" max="14092" width="13.5546875" customWidth="1"/>
    <col min="14093" max="14093" width="13.44140625" bestFit="1" customWidth="1"/>
    <col min="14337" max="14337" width="6.109375" customWidth="1"/>
    <col min="14338" max="14338" width="28.109375" customWidth="1"/>
    <col min="14339" max="14339" width="13.88671875" customWidth="1"/>
    <col min="14340" max="14340" width="14.5546875" customWidth="1"/>
    <col min="14341" max="14341" width="15.5546875" customWidth="1"/>
    <col min="14342" max="14342" width="14.5546875" customWidth="1"/>
    <col min="14343" max="14343" width="16.5546875" customWidth="1"/>
    <col min="14344" max="14344" width="14.5546875" customWidth="1"/>
    <col min="14345" max="14345" width="11.5546875" customWidth="1"/>
    <col min="14346" max="14346" width="12.88671875" customWidth="1"/>
    <col min="14347" max="14348" width="13.5546875" customWidth="1"/>
    <col min="14349" max="14349" width="13.44140625" bestFit="1" customWidth="1"/>
    <col min="14593" max="14593" width="6.109375" customWidth="1"/>
    <col min="14594" max="14594" width="28.109375" customWidth="1"/>
    <col min="14595" max="14595" width="13.88671875" customWidth="1"/>
    <col min="14596" max="14596" width="14.5546875" customWidth="1"/>
    <col min="14597" max="14597" width="15.5546875" customWidth="1"/>
    <col min="14598" max="14598" width="14.5546875" customWidth="1"/>
    <col min="14599" max="14599" width="16.5546875" customWidth="1"/>
    <col min="14600" max="14600" width="14.5546875" customWidth="1"/>
    <col min="14601" max="14601" width="11.5546875" customWidth="1"/>
    <col min="14602" max="14602" width="12.88671875" customWidth="1"/>
    <col min="14603" max="14604" width="13.5546875" customWidth="1"/>
    <col min="14605" max="14605" width="13.44140625" bestFit="1" customWidth="1"/>
    <col min="14849" max="14849" width="6.109375" customWidth="1"/>
    <col min="14850" max="14850" width="28.109375" customWidth="1"/>
    <col min="14851" max="14851" width="13.88671875" customWidth="1"/>
    <col min="14852" max="14852" width="14.5546875" customWidth="1"/>
    <col min="14853" max="14853" width="15.5546875" customWidth="1"/>
    <col min="14854" max="14854" width="14.5546875" customWidth="1"/>
    <col min="14855" max="14855" width="16.5546875" customWidth="1"/>
    <col min="14856" max="14856" width="14.5546875" customWidth="1"/>
    <col min="14857" max="14857" width="11.5546875" customWidth="1"/>
    <col min="14858" max="14858" width="12.88671875" customWidth="1"/>
    <col min="14859" max="14860" width="13.5546875" customWidth="1"/>
    <col min="14861" max="14861" width="13.44140625" bestFit="1" customWidth="1"/>
    <col min="15105" max="15105" width="6.109375" customWidth="1"/>
    <col min="15106" max="15106" width="28.109375" customWidth="1"/>
    <col min="15107" max="15107" width="13.88671875" customWidth="1"/>
    <col min="15108" max="15108" width="14.5546875" customWidth="1"/>
    <col min="15109" max="15109" width="15.5546875" customWidth="1"/>
    <col min="15110" max="15110" width="14.5546875" customWidth="1"/>
    <col min="15111" max="15111" width="16.5546875" customWidth="1"/>
    <col min="15112" max="15112" width="14.5546875" customWidth="1"/>
    <col min="15113" max="15113" width="11.5546875" customWidth="1"/>
    <col min="15114" max="15114" width="12.88671875" customWidth="1"/>
    <col min="15115" max="15116" width="13.5546875" customWidth="1"/>
    <col min="15117" max="15117" width="13.44140625" bestFit="1" customWidth="1"/>
    <col min="15361" max="15361" width="6.109375" customWidth="1"/>
    <col min="15362" max="15362" width="28.109375" customWidth="1"/>
    <col min="15363" max="15363" width="13.88671875" customWidth="1"/>
    <col min="15364" max="15364" width="14.5546875" customWidth="1"/>
    <col min="15365" max="15365" width="15.5546875" customWidth="1"/>
    <col min="15366" max="15366" width="14.5546875" customWidth="1"/>
    <col min="15367" max="15367" width="16.5546875" customWidth="1"/>
    <col min="15368" max="15368" width="14.5546875" customWidth="1"/>
    <col min="15369" max="15369" width="11.5546875" customWidth="1"/>
    <col min="15370" max="15370" width="12.88671875" customWidth="1"/>
    <col min="15371" max="15372" width="13.5546875" customWidth="1"/>
    <col min="15373" max="15373" width="13.44140625" bestFit="1" customWidth="1"/>
    <col min="15617" max="15617" width="6.109375" customWidth="1"/>
    <col min="15618" max="15618" width="28.109375" customWidth="1"/>
    <col min="15619" max="15619" width="13.88671875" customWidth="1"/>
    <col min="15620" max="15620" width="14.5546875" customWidth="1"/>
    <col min="15621" max="15621" width="15.5546875" customWidth="1"/>
    <col min="15622" max="15622" width="14.5546875" customWidth="1"/>
    <col min="15623" max="15623" width="16.5546875" customWidth="1"/>
    <col min="15624" max="15624" width="14.5546875" customWidth="1"/>
    <col min="15625" max="15625" width="11.5546875" customWidth="1"/>
    <col min="15626" max="15626" width="12.88671875" customWidth="1"/>
    <col min="15627" max="15628" width="13.5546875" customWidth="1"/>
    <col min="15629" max="15629" width="13.44140625" bestFit="1" customWidth="1"/>
    <col min="15873" max="15873" width="6.109375" customWidth="1"/>
    <col min="15874" max="15874" width="28.109375" customWidth="1"/>
    <col min="15875" max="15875" width="13.88671875" customWidth="1"/>
    <col min="15876" max="15876" width="14.5546875" customWidth="1"/>
    <col min="15877" max="15877" width="15.5546875" customWidth="1"/>
    <col min="15878" max="15878" width="14.5546875" customWidth="1"/>
    <col min="15879" max="15879" width="16.5546875" customWidth="1"/>
    <col min="15880" max="15880" width="14.5546875" customWidth="1"/>
    <col min="15881" max="15881" width="11.5546875" customWidth="1"/>
    <col min="15882" max="15882" width="12.88671875" customWidth="1"/>
    <col min="15883" max="15884" width="13.5546875" customWidth="1"/>
    <col min="15885" max="15885" width="13.44140625" bestFit="1" customWidth="1"/>
    <col min="16129" max="16129" width="6.109375" customWidth="1"/>
    <col min="16130" max="16130" width="28.109375" customWidth="1"/>
    <col min="16131" max="16131" width="13.88671875" customWidth="1"/>
    <col min="16132" max="16132" width="14.5546875" customWidth="1"/>
    <col min="16133" max="16133" width="15.5546875" customWidth="1"/>
    <col min="16134" max="16134" width="14.5546875" customWidth="1"/>
    <col min="16135" max="16135" width="16.5546875" customWidth="1"/>
    <col min="16136" max="16136" width="14.5546875" customWidth="1"/>
    <col min="16137" max="16137" width="11.5546875" customWidth="1"/>
    <col min="16138" max="16138" width="12.88671875" customWidth="1"/>
    <col min="16139" max="16140" width="13.5546875" customWidth="1"/>
    <col min="16141" max="16141" width="13.44140625" bestFit="1" customWidth="1"/>
  </cols>
  <sheetData>
    <row r="1" spans="1:23" ht="18">
      <c r="B1" s="1" t="s">
        <v>75</v>
      </c>
    </row>
    <row r="2" spans="1:23" ht="18">
      <c r="B2" s="1"/>
    </row>
    <row r="3" spans="1:23" ht="18.600000000000001" thickBot="1">
      <c r="B3" s="1" t="s">
        <v>185</v>
      </c>
    </row>
    <row r="4" spans="1:23" s="7" customFormat="1">
      <c r="A4" s="4"/>
      <c r="B4" s="245" t="s">
        <v>0</v>
      </c>
      <c r="C4" s="5" t="s">
        <v>37</v>
      </c>
      <c r="D4" s="97" t="s">
        <v>38</v>
      </c>
      <c r="E4" s="94" t="s">
        <v>1</v>
      </c>
      <c r="F4" s="80" t="s">
        <v>2</v>
      </c>
      <c r="G4" s="80" t="s">
        <v>3</v>
      </c>
      <c r="H4" s="80" t="s">
        <v>4</v>
      </c>
      <c r="I4" s="81" t="s">
        <v>5</v>
      </c>
      <c r="J4" s="81" t="s">
        <v>6</v>
      </c>
      <c r="K4" s="81" t="s">
        <v>201</v>
      </c>
      <c r="L4" s="81" t="s">
        <v>41</v>
      </c>
      <c r="M4" s="82"/>
    </row>
    <row r="5" spans="1:23" ht="113.4" customHeight="1">
      <c r="A5" s="8" t="s">
        <v>7</v>
      </c>
      <c r="B5" s="246"/>
      <c r="C5" s="9" t="s">
        <v>39</v>
      </c>
      <c r="D5" s="96" t="s">
        <v>40</v>
      </c>
      <c r="E5" s="65" t="s">
        <v>42</v>
      </c>
      <c r="F5" s="6" t="s">
        <v>8</v>
      </c>
      <c r="G5" s="6" t="s">
        <v>202</v>
      </c>
      <c r="H5" s="6" t="s">
        <v>220</v>
      </c>
      <c r="I5" s="10" t="s">
        <v>186</v>
      </c>
      <c r="J5" s="10" t="s">
        <v>9</v>
      </c>
      <c r="K5" s="10" t="s">
        <v>44</v>
      </c>
      <c r="L5" s="10" t="s">
        <v>10</v>
      </c>
      <c r="M5" s="83" t="s">
        <v>11</v>
      </c>
    </row>
    <row r="6" spans="1:23" s="7" customFormat="1" ht="22.2" customHeight="1" thickBot="1">
      <c r="A6" s="11" t="s">
        <v>12</v>
      </c>
      <c r="B6" s="12" t="s">
        <v>76</v>
      </c>
      <c r="C6" s="79">
        <v>7626375</v>
      </c>
      <c r="D6" s="145">
        <v>52000</v>
      </c>
      <c r="E6" s="95">
        <f>F6+G6+H6+I6+J6</f>
        <v>748880</v>
      </c>
      <c r="F6" s="144">
        <v>191511</v>
      </c>
      <c r="G6" s="161">
        <v>372000</v>
      </c>
      <c r="H6" s="146">
        <v>170369</v>
      </c>
      <c r="I6" s="144">
        <v>7000</v>
      </c>
      <c r="J6" s="144">
        <v>8000</v>
      </c>
      <c r="K6" s="84"/>
      <c r="L6" s="84"/>
      <c r="M6" s="85">
        <v>11</v>
      </c>
      <c r="O6" s="13"/>
      <c r="P6" s="13"/>
      <c r="Q6" s="13"/>
      <c r="R6" s="13"/>
      <c r="S6" s="13"/>
      <c r="T6" s="13"/>
      <c r="U6" s="13"/>
      <c r="V6" s="13"/>
      <c r="W6" s="13"/>
    </row>
    <row r="7" spans="1:23">
      <c r="A7" s="2"/>
      <c r="B7" s="2"/>
      <c r="C7" s="2"/>
      <c r="D7" s="2"/>
      <c r="E7" s="2"/>
      <c r="F7" s="2"/>
      <c r="G7" s="2"/>
      <c r="H7" s="2"/>
      <c r="I7" s="2"/>
      <c r="J7" s="2"/>
      <c r="K7" s="3"/>
      <c r="L7" s="3"/>
      <c r="M7" s="14"/>
      <c r="N7" s="86"/>
      <c r="O7" s="75"/>
      <c r="P7" s="75"/>
      <c r="Q7" s="75"/>
      <c r="R7" s="75"/>
      <c r="S7" s="75"/>
      <c r="T7" s="75"/>
      <c r="U7" s="14"/>
      <c r="V7" s="14"/>
      <c r="W7" s="14"/>
    </row>
    <row r="8" spans="1:23" ht="17.399999999999999" customHeight="1">
      <c r="A8" s="2"/>
      <c r="B8" s="16" t="s">
        <v>35</v>
      </c>
      <c r="C8" s="2"/>
      <c r="D8" s="2"/>
      <c r="E8" s="2"/>
      <c r="F8" s="262"/>
      <c r="G8" s="2"/>
      <c r="H8" s="2"/>
      <c r="I8" s="2"/>
      <c r="J8" s="16"/>
      <c r="K8" s="2"/>
      <c r="L8" s="2"/>
      <c r="M8" s="15"/>
      <c r="N8" s="75"/>
      <c r="O8" s="75"/>
      <c r="P8" s="75"/>
      <c r="Q8" s="75"/>
      <c r="R8" s="75"/>
      <c r="S8" s="75"/>
      <c r="T8" s="75"/>
      <c r="U8" s="14"/>
      <c r="V8" s="14"/>
      <c r="W8" s="14"/>
    </row>
    <row r="9" spans="1:23" s="7" customFormat="1" ht="111" customHeight="1">
      <c r="A9" s="17" t="s">
        <v>7</v>
      </c>
      <c r="B9" s="18" t="s">
        <v>29</v>
      </c>
      <c r="C9" s="18" t="s">
        <v>13</v>
      </c>
      <c r="D9" s="18" t="s">
        <v>14</v>
      </c>
      <c r="E9" s="18" t="s">
        <v>15</v>
      </c>
      <c r="F9" s="18" t="s">
        <v>16</v>
      </c>
      <c r="G9" s="18" t="s">
        <v>187</v>
      </c>
      <c r="H9" s="18" t="s">
        <v>17</v>
      </c>
      <c r="I9" s="174" t="s">
        <v>238</v>
      </c>
      <c r="J9" s="67" t="s">
        <v>200</v>
      </c>
      <c r="K9" s="96" t="s">
        <v>40</v>
      </c>
      <c r="L9" s="117" t="s">
        <v>30</v>
      </c>
      <c r="M9" s="247" t="s">
        <v>64</v>
      </c>
      <c r="N9" s="248"/>
      <c r="O9" s="249"/>
      <c r="P9" s="13"/>
      <c r="Q9" s="13"/>
      <c r="R9" s="13"/>
      <c r="S9" s="13"/>
      <c r="T9" s="13"/>
      <c r="U9" s="13"/>
      <c r="V9" s="13"/>
      <c r="W9" s="13"/>
    </row>
    <row r="10" spans="1:23" s="21" customFormat="1" ht="28.8">
      <c r="A10" s="121" t="s">
        <v>12</v>
      </c>
      <c r="B10" s="66" t="s">
        <v>93</v>
      </c>
      <c r="C10" s="18"/>
      <c r="D10" s="18"/>
      <c r="E10" s="19"/>
      <c r="F10" s="19"/>
      <c r="G10" s="18"/>
      <c r="H10" s="19"/>
      <c r="I10" s="20"/>
      <c r="J10" s="17"/>
      <c r="K10" s="17"/>
      <c r="L10" s="114"/>
      <c r="M10" s="242"/>
      <c r="N10" s="243"/>
      <c r="O10" s="244"/>
    </row>
    <row r="11" spans="1:23" s="21" customFormat="1" ht="28.8" customHeight="1">
      <c r="A11" s="17" t="s">
        <v>244</v>
      </c>
      <c r="B11" s="110" t="s">
        <v>77</v>
      </c>
      <c r="C11" s="33">
        <v>2006</v>
      </c>
      <c r="D11" s="18">
        <v>2019</v>
      </c>
      <c r="E11" s="18" t="s">
        <v>78</v>
      </c>
      <c r="F11" s="18" t="s">
        <v>80</v>
      </c>
      <c r="G11" s="111">
        <v>4364</v>
      </c>
      <c r="H11" s="22">
        <v>2</v>
      </c>
      <c r="I11" s="168" t="s">
        <v>63</v>
      </c>
      <c r="J11" s="19">
        <f>6268000+35000</f>
        <v>6303000</v>
      </c>
      <c r="K11" s="19">
        <v>2000</v>
      </c>
      <c r="L11" s="39"/>
      <c r="M11" s="242" t="s">
        <v>180</v>
      </c>
      <c r="N11" s="243"/>
      <c r="O11" s="244"/>
    </row>
    <row r="12" spans="1:23" s="21" customFormat="1" ht="28.8">
      <c r="A12" s="17" t="s">
        <v>245</v>
      </c>
      <c r="B12" s="18" t="s">
        <v>94</v>
      </c>
      <c r="C12" s="18">
        <v>2019</v>
      </c>
      <c r="D12" s="18"/>
      <c r="E12" s="18"/>
      <c r="F12" s="18" t="s">
        <v>81</v>
      </c>
      <c r="G12" s="18">
        <v>12</v>
      </c>
      <c r="H12" s="22">
        <v>1</v>
      </c>
      <c r="I12" s="168" t="s">
        <v>63</v>
      </c>
      <c r="J12" s="19">
        <v>22775</v>
      </c>
      <c r="K12" s="19"/>
      <c r="L12" s="39"/>
      <c r="M12" s="242" t="s">
        <v>181</v>
      </c>
      <c r="N12" s="243"/>
      <c r="O12" s="244"/>
    </row>
    <row r="13" spans="1:23" s="23" customFormat="1" ht="28.8">
      <c r="A13" s="121" t="s">
        <v>18</v>
      </c>
      <c r="B13" s="66" t="s">
        <v>82</v>
      </c>
      <c r="C13" s="18"/>
      <c r="D13" s="18"/>
      <c r="E13" s="18"/>
      <c r="F13" s="18"/>
      <c r="G13" s="19"/>
      <c r="H13" s="22"/>
      <c r="I13" s="168"/>
      <c r="J13" s="19"/>
      <c r="K13" s="19"/>
      <c r="L13" s="115"/>
      <c r="M13" s="242"/>
      <c r="N13" s="243"/>
      <c r="O13" s="244"/>
    </row>
    <row r="14" spans="1:23" s="23" customFormat="1" ht="26.4" customHeight="1">
      <c r="A14" s="24" t="s">
        <v>242</v>
      </c>
      <c r="B14" s="25" t="s">
        <v>83</v>
      </c>
      <c r="C14" s="26">
        <v>2017</v>
      </c>
      <c r="D14" s="25"/>
      <c r="E14" s="26"/>
      <c r="F14" s="25"/>
      <c r="G14" s="26">
        <v>40</v>
      </c>
      <c r="H14" s="25">
        <v>1</v>
      </c>
      <c r="I14" s="169" t="s">
        <v>63</v>
      </c>
      <c r="J14" s="27">
        <v>40000</v>
      </c>
      <c r="K14" s="27"/>
      <c r="L14" s="115"/>
      <c r="M14" s="242"/>
      <c r="N14" s="243"/>
      <c r="O14" s="244"/>
    </row>
    <row r="15" spans="1:23" s="23" customFormat="1" ht="28.8">
      <c r="A15" s="17" t="s">
        <v>243</v>
      </c>
      <c r="B15" s="18" t="s">
        <v>84</v>
      </c>
      <c r="C15" s="28">
        <v>2017</v>
      </c>
      <c r="D15" s="18"/>
      <c r="E15" s="28"/>
      <c r="F15" s="18" t="s">
        <v>81</v>
      </c>
      <c r="G15" s="28">
        <v>10</v>
      </c>
      <c r="H15" s="18">
        <v>1</v>
      </c>
      <c r="I15" s="170" t="s">
        <v>63</v>
      </c>
      <c r="J15" s="29">
        <v>9000</v>
      </c>
      <c r="K15" s="29"/>
      <c r="L15" s="116" t="s">
        <v>250</v>
      </c>
      <c r="M15" s="242"/>
      <c r="N15" s="243"/>
      <c r="O15" s="244"/>
    </row>
    <row r="16" spans="1:23" s="23" customFormat="1" ht="28.8">
      <c r="A16" s="122" t="s">
        <v>19</v>
      </c>
      <c r="B16" s="119" t="s">
        <v>86</v>
      </c>
      <c r="C16" s="31">
        <v>1995</v>
      </c>
      <c r="D16" s="30">
        <v>2007</v>
      </c>
      <c r="E16" s="31"/>
      <c r="F16" s="18" t="s">
        <v>87</v>
      </c>
      <c r="G16" s="31">
        <v>10</v>
      </c>
      <c r="H16" s="30">
        <v>1</v>
      </c>
      <c r="I16" s="171" t="s">
        <v>63</v>
      </c>
      <c r="J16" s="32">
        <v>35000</v>
      </c>
      <c r="K16" s="32"/>
      <c r="L16" s="115">
        <v>3000</v>
      </c>
      <c r="M16" s="242"/>
      <c r="N16" s="243"/>
      <c r="O16" s="244"/>
    </row>
    <row r="17" spans="1:27" s="23" customFormat="1" ht="28.8">
      <c r="A17" s="121" t="s">
        <v>20</v>
      </c>
      <c r="B17" s="120" t="s">
        <v>88</v>
      </c>
      <c r="C17" s="33"/>
      <c r="D17" s="18"/>
      <c r="E17" s="33"/>
      <c r="F17" s="17"/>
      <c r="G17" s="33"/>
      <c r="H17" s="17"/>
      <c r="I17" s="172"/>
      <c r="J17" s="20"/>
      <c r="K17" s="20"/>
      <c r="L17" s="115" t="s">
        <v>184</v>
      </c>
      <c r="M17" s="242"/>
      <c r="N17" s="243"/>
      <c r="O17" s="244"/>
    </row>
    <row r="18" spans="1:27" s="23" customFormat="1">
      <c r="A18" s="17" t="s">
        <v>246</v>
      </c>
      <c r="B18" s="18" t="s">
        <v>89</v>
      </c>
      <c r="C18" s="33">
        <v>2006</v>
      </c>
      <c r="D18" s="35"/>
      <c r="E18" s="33"/>
      <c r="F18" s="18" t="s">
        <v>81</v>
      </c>
      <c r="G18" s="33"/>
      <c r="H18" s="17"/>
      <c r="I18" s="172" t="s">
        <v>239</v>
      </c>
      <c r="J18" s="34">
        <v>30000</v>
      </c>
      <c r="K18" s="34"/>
      <c r="L18" s="115"/>
      <c r="M18" s="242"/>
      <c r="N18" s="243"/>
      <c r="O18" s="244"/>
    </row>
    <row r="19" spans="1:27" s="23" customFormat="1" ht="58.5" customHeight="1">
      <c r="A19" s="123" t="s">
        <v>21</v>
      </c>
      <c r="B19" s="120" t="s">
        <v>91</v>
      </c>
      <c r="C19" s="33" t="s">
        <v>170</v>
      </c>
      <c r="D19" s="18" t="s">
        <v>171</v>
      </c>
      <c r="E19" s="33"/>
      <c r="F19" s="17" t="s">
        <v>80</v>
      </c>
      <c r="G19" s="18">
        <v>632</v>
      </c>
      <c r="H19" s="18" t="s">
        <v>179</v>
      </c>
      <c r="I19" s="173" t="s">
        <v>63</v>
      </c>
      <c r="J19" s="20">
        <f>G19*1300</f>
        <v>821600</v>
      </c>
      <c r="K19" s="20"/>
      <c r="L19" s="115"/>
      <c r="M19" s="242" t="s">
        <v>182</v>
      </c>
      <c r="N19" s="243"/>
      <c r="O19" s="244"/>
    </row>
    <row r="20" spans="1:27" s="23" customFormat="1" ht="75" customHeight="1">
      <c r="A20" s="123" t="s">
        <v>22</v>
      </c>
      <c r="B20" s="120" t="s">
        <v>241</v>
      </c>
      <c r="C20" s="33">
        <v>1932</v>
      </c>
      <c r="D20" s="18">
        <v>1997</v>
      </c>
      <c r="E20" s="28" t="s">
        <v>134</v>
      </c>
      <c r="F20" s="17" t="s">
        <v>80</v>
      </c>
      <c r="G20" s="33">
        <v>357</v>
      </c>
      <c r="H20" s="17">
        <v>2</v>
      </c>
      <c r="I20" s="172" t="s">
        <v>63</v>
      </c>
      <c r="J20" s="20">
        <v>25000</v>
      </c>
      <c r="K20" s="20"/>
      <c r="L20" s="115"/>
      <c r="M20" s="242" t="s">
        <v>183</v>
      </c>
      <c r="N20" s="243"/>
      <c r="O20" s="244"/>
    </row>
    <row r="21" spans="1:27" s="23" customFormat="1" ht="57.6">
      <c r="A21" s="142" t="s">
        <v>190</v>
      </c>
      <c r="B21" s="66" t="s">
        <v>193</v>
      </c>
      <c r="C21" s="17"/>
      <c r="D21" s="35"/>
      <c r="E21" s="17"/>
      <c r="F21" s="18"/>
      <c r="G21" s="17"/>
      <c r="H21" s="17"/>
      <c r="I21" s="173" t="s">
        <v>239</v>
      </c>
      <c r="J21" s="20">
        <v>150000</v>
      </c>
      <c r="K21" s="20">
        <v>50000</v>
      </c>
      <c r="L21" s="115"/>
      <c r="M21" s="141"/>
      <c r="N21" s="141"/>
      <c r="O21" s="141"/>
    </row>
    <row r="22" spans="1:27" s="23" customFormat="1">
      <c r="A22" s="74"/>
      <c r="B22" s="88"/>
      <c r="C22" s="74"/>
      <c r="D22" s="89"/>
      <c r="E22" s="74"/>
      <c r="F22" s="74"/>
      <c r="G22" s="74"/>
      <c r="H22" s="74"/>
      <c r="I22" s="68"/>
      <c r="J22" s="68"/>
    </row>
    <row r="23" spans="1:27" s="23" customFormat="1" ht="47.4" customHeight="1">
      <c r="A23"/>
      <c r="B23" s="36" t="s">
        <v>34</v>
      </c>
      <c r="C23"/>
      <c r="D23" s="31"/>
      <c r="E23"/>
      <c r="F23"/>
      <c r="G23"/>
      <c r="H23"/>
      <c r="I23" s="37"/>
      <c r="J23"/>
      <c r="M23" s="23" t="s">
        <v>184</v>
      </c>
    </row>
    <row r="24" spans="1:27" s="23" customFormat="1" ht="88.2" customHeight="1">
      <c r="A24" s="8" t="s">
        <v>7</v>
      </c>
      <c r="B24" s="18" t="s">
        <v>29</v>
      </c>
      <c r="C24" s="87" t="s">
        <v>23</v>
      </c>
      <c r="D24" s="162" t="s">
        <v>24</v>
      </c>
      <c r="E24" s="185" t="s">
        <v>238</v>
      </c>
      <c r="F24" s="69"/>
      <c r="G24" s="38"/>
      <c r="H24"/>
      <c r="I24"/>
      <c r="J24"/>
    </row>
    <row r="25" spans="1:27" s="23" customFormat="1" ht="28.8">
      <c r="A25" s="124" t="s">
        <v>12</v>
      </c>
      <c r="B25" s="66" t="s">
        <v>93</v>
      </c>
      <c r="C25" s="40"/>
      <c r="D25" s="175"/>
      <c r="E25" s="76"/>
      <c r="F25" s="70"/>
      <c r="G25"/>
      <c r="H25"/>
      <c r="I25"/>
      <c r="J25"/>
      <c r="L25" s="41"/>
      <c r="Q25" s="42"/>
    </row>
    <row r="26" spans="1:27" s="44" customFormat="1" ht="25.2" customHeight="1">
      <c r="A26" s="39" t="s">
        <v>244</v>
      </c>
      <c r="B26" s="110" t="s">
        <v>77</v>
      </c>
      <c r="C26" s="112">
        <f>180000+54000</f>
        <v>234000</v>
      </c>
      <c r="D26" s="176">
        <v>14529</v>
      </c>
      <c r="E26" s="180" t="s">
        <v>63</v>
      </c>
      <c r="F26" s="70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2"/>
      <c r="R26" s="43"/>
      <c r="S26" s="43"/>
      <c r="T26" s="43"/>
      <c r="V26" s="43"/>
      <c r="W26" s="43"/>
      <c r="X26" s="43"/>
      <c r="Y26" s="43"/>
      <c r="Z26" s="43"/>
      <c r="AA26" s="43"/>
    </row>
    <row r="27" spans="1:27" s="23" customFormat="1" ht="28.8">
      <c r="A27" s="126" t="s">
        <v>18</v>
      </c>
      <c r="B27" s="66" t="s">
        <v>82</v>
      </c>
      <c r="C27" s="19">
        <v>10000</v>
      </c>
      <c r="D27" s="22"/>
      <c r="E27" s="181" t="s">
        <v>63</v>
      </c>
      <c r="F27" s="88"/>
      <c r="G27" s="129"/>
      <c r="H27" s="88"/>
      <c r="I27" s="129"/>
      <c r="J27" s="129"/>
      <c r="K27" s="118"/>
      <c r="L27" s="241"/>
      <c r="M27" s="241"/>
      <c r="N27" s="241"/>
    </row>
    <row r="28" spans="1:27" ht="38.4" customHeight="1">
      <c r="A28" s="124" t="s">
        <v>19</v>
      </c>
      <c r="B28" s="119" t="s">
        <v>86</v>
      </c>
      <c r="C28" s="128">
        <v>5000</v>
      </c>
      <c r="D28" s="177"/>
      <c r="E28" s="180" t="s">
        <v>63</v>
      </c>
      <c r="F28" s="72"/>
      <c r="G28" s="46"/>
      <c r="H28" s="46"/>
      <c r="I28" s="46"/>
      <c r="J28" s="46"/>
      <c r="K28" s="46"/>
      <c r="L28" s="46"/>
      <c r="M28" s="46"/>
      <c r="N28" s="47"/>
      <c r="Q28" s="48"/>
    </row>
    <row r="29" spans="1:27" ht="46.95" customHeight="1">
      <c r="A29" s="124" t="s">
        <v>20</v>
      </c>
      <c r="B29" s="125" t="s">
        <v>88</v>
      </c>
      <c r="C29" s="45"/>
      <c r="D29" s="177"/>
      <c r="E29" s="180"/>
      <c r="F29" s="71"/>
      <c r="G29" s="49"/>
      <c r="H29" s="49"/>
      <c r="I29" s="49"/>
      <c r="J29" s="49"/>
      <c r="K29" s="49"/>
      <c r="L29" s="46"/>
      <c r="M29" s="46"/>
      <c r="N29" s="47"/>
      <c r="Q29" s="48"/>
    </row>
    <row r="30" spans="1:27" ht="18.75" customHeight="1">
      <c r="A30" s="52" t="s">
        <v>246</v>
      </c>
      <c r="B30" s="18" t="s">
        <v>89</v>
      </c>
      <c r="C30" s="53">
        <v>3000</v>
      </c>
      <c r="D30" s="178"/>
      <c r="E30" s="182" t="s">
        <v>63</v>
      </c>
      <c r="F30" s="73"/>
      <c r="G30" s="46"/>
      <c r="H30" s="46"/>
      <c r="I30" s="46"/>
      <c r="J30" s="46"/>
      <c r="K30" s="46"/>
      <c r="L30" s="46"/>
      <c r="M30" s="46"/>
      <c r="N30" s="46"/>
      <c r="Q30" s="51"/>
    </row>
    <row r="31" spans="1:27" ht="38.4" customHeight="1">
      <c r="A31" s="39" t="s">
        <v>247</v>
      </c>
      <c r="B31" s="18" t="s">
        <v>223</v>
      </c>
      <c r="C31" s="50"/>
      <c r="D31" s="178">
        <v>111200</v>
      </c>
      <c r="E31" s="183" t="s">
        <v>63</v>
      </c>
      <c r="F31" s="73"/>
      <c r="G31" s="46"/>
      <c r="H31" s="46"/>
      <c r="I31" s="46"/>
      <c r="J31" s="46"/>
      <c r="K31" s="46"/>
      <c r="L31" s="46"/>
      <c r="M31" s="46"/>
      <c r="N31" s="46"/>
      <c r="Q31" s="51"/>
    </row>
    <row r="32" spans="1:27" ht="37.200000000000003" customHeight="1">
      <c r="A32" s="39" t="s">
        <v>248</v>
      </c>
      <c r="B32" s="18" t="s">
        <v>219</v>
      </c>
      <c r="C32" s="50"/>
      <c r="D32" s="178">
        <v>44640</v>
      </c>
      <c r="E32" s="183" t="s">
        <v>63</v>
      </c>
      <c r="F32" s="73"/>
      <c r="G32" s="46"/>
      <c r="H32" s="46"/>
      <c r="I32" s="46"/>
      <c r="J32" s="46"/>
      <c r="K32" s="46"/>
      <c r="L32" s="46"/>
      <c r="M32" s="46"/>
      <c r="N32" s="46"/>
      <c r="Q32" s="51"/>
    </row>
    <row r="33" spans="1:17" ht="49.2" customHeight="1">
      <c r="A33" s="124" t="s">
        <v>21</v>
      </c>
      <c r="B33" s="120" t="s">
        <v>91</v>
      </c>
      <c r="C33" s="50">
        <f>25000+50000+20000</f>
        <v>95000</v>
      </c>
      <c r="D33" s="113"/>
      <c r="E33" s="182" t="s">
        <v>63</v>
      </c>
      <c r="F33" s="74"/>
      <c r="I33" s="49"/>
      <c r="K33" s="49"/>
      <c r="L33" s="49"/>
      <c r="Q33" s="51"/>
    </row>
    <row r="34" spans="1:17" ht="49.2" customHeight="1">
      <c r="A34" s="124" t="s">
        <v>22</v>
      </c>
      <c r="B34" s="120" t="s">
        <v>112</v>
      </c>
      <c r="C34" s="50"/>
      <c r="D34" s="113"/>
      <c r="E34" s="182"/>
      <c r="F34" s="74"/>
      <c r="I34" s="49"/>
      <c r="K34" s="49"/>
      <c r="L34" s="49"/>
      <c r="Q34" s="51"/>
    </row>
    <row r="35" spans="1:17">
      <c r="A35" s="39" t="s">
        <v>249</v>
      </c>
      <c r="B35" s="18" t="s">
        <v>92</v>
      </c>
      <c r="C35" s="50">
        <v>25000</v>
      </c>
      <c r="D35" s="179"/>
      <c r="E35" s="184" t="s">
        <v>63</v>
      </c>
      <c r="F35" s="74"/>
      <c r="J35" s="49"/>
      <c r="K35" s="49"/>
      <c r="L35" s="49"/>
      <c r="Q35" s="51"/>
    </row>
    <row r="36" spans="1:17">
      <c r="A36" s="148" t="s">
        <v>192</v>
      </c>
      <c r="B36" s="149" t="s">
        <v>205</v>
      </c>
      <c r="C36" s="140">
        <v>15000</v>
      </c>
      <c r="D36" s="260">
        <f>SUM(D26:D35)</f>
        <v>170369</v>
      </c>
      <c r="E36" s="184" t="s">
        <v>63</v>
      </c>
      <c r="F36" s="74"/>
      <c r="J36" s="49"/>
      <c r="K36" s="49"/>
      <c r="L36" s="49"/>
      <c r="Q36" s="51"/>
    </row>
    <row r="37" spans="1:17">
      <c r="A37" s="54"/>
      <c r="B37" s="54"/>
      <c r="C37" s="259"/>
      <c r="D37" s="147"/>
      <c r="E37" s="261"/>
      <c r="F37" s="75"/>
      <c r="G37" s="14"/>
      <c r="I37" s="49"/>
      <c r="L37" s="49"/>
    </row>
    <row r="38" spans="1:17">
      <c r="C38" s="49"/>
      <c r="F38" s="49"/>
    </row>
    <row r="39" spans="1:17" ht="15" thickBot="1">
      <c r="A39" s="56" t="s">
        <v>25</v>
      </c>
      <c r="B39" s="31"/>
      <c r="D39" s="31"/>
      <c r="K39" s="23"/>
      <c r="L39" s="23"/>
      <c r="M39" s="23"/>
    </row>
    <row r="40" spans="1:17" ht="15" thickBot="1">
      <c r="A40" s="90"/>
      <c r="B40" s="91"/>
      <c r="C40" s="237" t="s">
        <v>70</v>
      </c>
      <c r="D40" s="238"/>
      <c r="E40" s="238"/>
      <c r="F40" s="238"/>
      <c r="G40" s="239"/>
      <c r="H40" s="239"/>
      <c r="I40" s="239"/>
      <c r="J40" s="239"/>
      <c r="K40" s="240"/>
      <c r="L40" s="93" t="s">
        <v>32</v>
      </c>
      <c r="M40" s="91"/>
      <c r="N40" s="92"/>
      <c r="O40" s="108" t="s">
        <v>73</v>
      </c>
    </row>
    <row r="41" spans="1:17" ht="81.599999999999994" customHeight="1" thickBot="1">
      <c r="A41" s="57"/>
      <c r="B41" s="78" t="s">
        <v>26</v>
      </c>
      <c r="C41" s="102" t="s">
        <v>27</v>
      </c>
      <c r="D41" s="103" t="s">
        <v>31</v>
      </c>
      <c r="E41" s="104" t="s">
        <v>188</v>
      </c>
      <c r="F41" s="105" t="s">
        <v>43</v>
      </c>
      <c r="G41" s="106" t="s">
        <v>67</v>
      </c>
      <c r="H41" s="106" t="s">
        <v>68</v>
      </c>
      <c r="I41" s="106" t="s">
        <v>65</v>
      </c>
      <c r="J41" s="106" t="s">
        <v>69</v>
      </c>
      <c r="K41" s="106" t="s">
        <v>66</v>
      </c>
      <c r="L41" s="59" t="s">
        <v>33</v>
      </c>
      <c r="M41" s="58" t="s">
        <v>95</v>
      </c>
      <c r="N41" s="59" t="s">
        <v>28</v>
      </c>
      <c r="O41" s="107" t="s">
        <v>72</v>
      </c>
    </row>
    <row r="42" spans="1:17" ht="57.6">
      <c r="A42" s="60"/>
      <c r="B42" s="61"/>
      <c r="C42" s="77" t="s">
        <v>36</v>
      </c>
      <c r="D42" s="77" t="s">
        <v>36</v>
      </c>
      <c r="E42" s="77" t="s">
        <v>36</v>
      </c>
      <c r="F42" s="63"/>
      <c r="G42" s="98" t="s">
        <v>251</v>
      </c>
      <c r="H42" s="98" t="s">
        <v>71</v>
      </c>
      <c r="I42" s="55"/>
      <c r="J42" s="55"/>
      <c r="K42" s="77" t="s">
        <v>36</v>
      </c>
      <c r="L42" s="101"/>
      <c r="M42" s="62"/>
      <c r="N42" s="64"/>
      <c r="O42" s="17"/>
    </row>
    <row r="43" spans="1:17" ht="29.4" thickBot="1">
      <c r="A43" s="167" t="s">
        <v>12</v>
      </c>
      <c r="B43" s="186" t="s">
        <v>93</v>
      </c>
      <c r="C43" s="187"/>
      <c r="D43" s="187"/>
      <c r="E43" s="188"/>
      <c r="F43" s="189"/>
      <c r="G43" s="24"/>
      <c r="H43" s="24"/>
      <c r="I43" s="24"/>
      <c r="J43" s="24"/>
      <c r="K43" s="24"/>
      <c r="L43" s="190"/>
      <c r="M43" s="188"/>
      <c r="N43" s="188"/>
      <c r="O43" s="191"/>
    </row>
    <row r="44" spans="1:17" ht="29.4" thickTop="1">
      <c r="A44" s="192" t="s">
        <v>244</v>
      </c>
      <c r="B44" s="193" t="s">
        <v>77</v>
      </c>
      <c r="C44" s="194">
        <f>35000</f>
        <v>35000</v>
      </c>
      <c r="D44" s="194">
        <f>40000</f>
        <v>40000</v>
      </c>
      <c r="E44" s="195">
        <f>63000+12000</f>
        <v>75000</v>
      </c>
      <c r="F44" s="196">
        <f>10000+2000+1000</f>
        <v>13000</v>
      </c>
      <c r="G44" s="197">
        <f>10000+4000+18000</f>
        <v>32000</v>
      </c>
      <c r="H44" s="197"/>
      <c r="I44" s="197"/>
      <c r="J44" s="197">
        <f>3000</f>
        <v>3000</v>
      </c>
      <c r="K44" s="197"/>
      <c r="L44" s="198">
        <f>25000</f>
        <v>25000</v>
      </c>
      <c r="M44" s="199"/>
      <c r="N44" s="195">
        <f>2500</f>
        <v>2500</v>
      </c>
      <c r="O44" s="200">
        <f>16500</f>
        <v>16500</v>
      </c>
    </row>
    <row r="45" spans="1:17" ht="29.4" thickBot="1">
      <c r="A45" s="201" t="s">
        <v>245</v>
      </c>
      <c r="B45" s="202" t="s">
        <v>94</v>
      </c>
      <c r="C45" s="203"/>
      <c r="D45" s="203"/>
      <c r="E45" s="204"/>
      <c r="F45" s="205">
        <v>2000</v>
      </c>
      <c r="G45" s="203">
        <f>5000</f>
        <v>5000</v>
      </c>
      <c r="H45" s="203"/>
      <c r="I45" s="203"/>
      <c r="J45" s="203">
        <v>2000</v>
      </c>
      <c r="K45" s="203"/>
      <c r="L45" s="206"/>
      <c r="M45" s="207"/>
      <c r="N45" s="204"/>
      <c r="O45" s="208"/>
    </row>
    <row r="46" spans="1:17" ht="30" thickTop="1" thickBot="1">
      <c r="A46" s="209" t="s">
        <v>18</v>
      </c>
      <c r="B46" s="119" t="s">
        <v>82</v>
      </c>
      <c r="C46" s="210"/>
      <c r="D46" s="210"/>
      <c r="E46" s="211"/>
      <c r="F46" s="212"/>
      <c r="G46" s="210"/>
      <c r="H46" s="210"/>
      <c r="I46" s="210"/>
      <c r="J46" s="210"/>
      <c r="K46" s="210"/>
      <c r="L46" s="213"/>
      <c r="M46" s="214"/>
      <c r="N46" s="211"/>
      <c r="O46" s="214"/>
    </row>
    <row r="47" spans="1:17" ht="29.4" thickTop="1">
      <c r="A47" s="192" t="s">
        <v>242</v>
      </c>
      <c r="B47" s="215" t="s">
        <v>83</v>
      </c>
      <c r="C47" s="197"/>
      <c r="D47" s="197">
        <f>3000</f>
        <v>3000</v>
      </c>
      <c r="E47" s="195">
        <f>5000+2500</f>
        <v>7500</v>
      </c>
      <c r="F47" s="196"/>
      <c r="G47" s="197">
        <f>2500+500+1500</f>
        <v>4500</v>
      </c>
      <c r="H47" s="197" t="s">
        <v>85</v>
      </c>
      <c r="I47" s="197"/>
      <c r="J47" s="197"/>
      <c r="K47" s="197"/>
      <c r="L47" s="198">
        <f>4000</f>
        <v>4000</v>
      </c>
      <c r="M47" s="199">
        <f>500+250</f>
        <v>750</v>
      </c>
      <c r="N47" s="195">
        <f>2000</f>
        <v>2000</v>
      </c>
      <c r="O47" s="200">
        <f>500</f>
        <v>500</v>
      </c>
    </row>
    <row r="48" spans="1:17" ht="15" thickBot="1">
      <c r="A48" s="201" t="s">
        <v>243</v>
      </c>
      <c r="B48" s="216" t="s">
        <v>84</v>
      </c>
      <c r="C48" s="203"/>
      <c r="D48" s="203"/>
      <c r="E48" s="204"/>
      <c r="F48" s="205"/>
      <c r="G48" s="203"/>
      <c r="H48" s="203"/>
      <c r="I48" s="203"/>
      <c r="J48" s="203">
        <f>2000</f>
        <v>2000</v>
      </c>
      <c r="K48" s="203"/>
      <c r="L48" s="206" t="s">
        <v>111</v>
      </c>
      <c r="M48" s="207"/>
      <c r="N48" s="204"/>
      <c r="O48" s="208"/>
    </row>
    <row r="49" spans="1:15" ht="45.6" customHeight="1" thickTop="1" thickBot="1">
      <c r="A49" s="217" t="s">
        <v>19</v>
      </c>
      <c r="B49" s="218" t="s">
        <v>86</v>
      </c>
      <c r="C49" s="219"/>
      <c r="D49" s="219">
        <f>3000</f>
        <v>3000</v>
      </c>
      <c r="E49" s="220">
        <f>2000+1000+1000</f>
        <v>4000</v>
      </c>
      <c r="F49" s="221">
        <f>2000</f>
        <v>2000</v>
      </c>
      <c r="G49" s="219"/>
      <c r="H49" s="219"/>
      <c r="I49" s="219"/>
      <c r="J49" s="219">
        <f>2000</f>
        <v>2000</v>
      </c>
      <c r="K49" s="219"/>
      <c r="L49" s="222"/>
      <c r="M49" s="223"/>
      <c r="N49" s="220">
        <v>1500</v>
      </c>
      <c r="O49" s="224">
        <v>3500</v>
      </c>
    </row>
    <row r="50" spans="1:15" ht="30" thickTop="1" thickBot="1">
      <c r="A50" s="209" t="s">
        <v>20</v>
      </c>
      <c r="B50" s="225" t="s">
        <v>88</v>
      </c>
      <c r="C50" s="210"/>
      <c r="D50" s="210"/>
      <c r="E50" s="211"/>
      <c r="F50" s="226"/>
      <c r="G50" s="210"/>
      <c r="H50" s="210"/>
      <c r="I50" s="210"/>
      <c r="J50" s="210"/>
      <c r="K50" s="210"/>
      <c r="L50" s="213"/>
      <c r="M50" s="214"/>
      <c r="N50" s="211"/>
      <c r="O50" s="214"/>
    </row>
    <row r="51" spans="1:15" ht="15" thickTop="1">
      <c r="A51" s="192" t="s">
        <v>246</v>
      </c>
      <c r="B51" s="227" t="s">
        <v>89</v>
      </c>
      <c r="C51" s="197"/>
      <c r="D51" s="197"/>
      <c r="E51" s="195"/>
      <c r="F51" s="228">
        <v>1000</v>
      </c>
      <c r="G51" s="229">
        <v>2500</v>
      </c>
      <c r="H51" s="197"/>
      <c r="I51" s="197"/>
      <c r="J51" s="197">
        <v>2500</v>
      </c>
      <c r="K51" s="197"/>
      <c r="L51" s="198">
        <v>1000</v>
      </c>
      <c r="M51" s="199"/>
      <c r="N51" s="195">
        <v>1500</v>
      </c>
      <c r="O51" s="200"/>
    </row>
    <row r="52" spans="1:15" ht="15" thickBot="1">
      <c r="A52" s="230" t="s">
        <v>247</v>
      </c>
      <c r="B52" s="202" t="s">
        <v>90</v>
      </c>
      <c r="C52" s="231"/>
      <c r="D52" s="203"/>
      <c r="E52" s="203"/>
      <c r="F52" s="203"/>
      <c r="G52" s="203"/>
      <c r="H52" s="203"/>
      <c r="I52" s="203"/>
      <c r="J52" s="203"/>
      <c r="K52" s="203"/>
      <c r="L52" s="232" t="s">
        <v>204</v>
      </c>
      <c r="M52" s="207"/>
      <c r="N52" s="207"/>
      <c r="O52" s="208"/>
    </row>
    <row r="53" spans="1:15" ht="44.4" thickTop="1" thickBot="1">
      <c r="A53" s="233" t="s">
        <v>21</v>
      </c>
      <c r="B53" s="234" t="s">
        <v>91</v>
      </c>
      <c r="C53" s="219">
        <v>5000</v>
      </c>
      <c r="D53" s="219">
        <f>5000</f>
        <v>5000</v>
      </c>
      <c r="E53" s="219">
        <f>9000+3000+2500</f>
        <v>14500</v>
      </c>
      <c r="F53" s="219"/>
      <c r="G53" s="219">
        <f>6000+3000</f>
        <v>9000</v>
      </c>
      <c r="H53" s="219" t="s">
        <v>63</v>
      </c>
      <c r="I53" s="219"/>
      <c r="J53" s="219"/>
      <c r="K53" s="219"/>
      <c r="L53" s="223">
        <f>5000</f>
        <v>5000</v>
      </c>
      <c r="M53" s="223"/>
      <c r="N53" s="223">
        <v>1800</v>
      </c>
      <c r="O53" s="224">
        <f>5000</f>
        <v>5000</v>
      </c>
    </row>
    <row r="54" spans="1:15" ht="58.8" thickTop="1" thickBot="1">
      <c r="A54" s="233" t="s">
        <v>22</v>
      </c>
      <c r="B54" s="234" t="s">
        <v>240</v>
      </c>
      <c r="C54" s="235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9"/>
      <c r="O54" s="236"/>
    </row>
    <row r="55" spans="1:15" ht="58.8" thickTop="1" thickBot="1">
      <c r="A55" s="217" t="s">
        <v>192</v>
      </c>
      <c r="B55" s="218" t="s">
        <v>191</v>
      </c>
      <c r="C55" s="219">
        <v>10000</v>
      </c>
      <c r="D55" s="219"/>
      <c r="E55" s="219"/>
      <c r="F55" s="219">
        <v>3000</v>
      </c>
      <c r="G55" s="219"/>
      <c r="H55" s="219"/>
      <c r="I55" s="219"/>
      <c r="J55" s="219"/>
      <c r="K55" s="219"/>
      <c r="L55" s="219"/>
      <c r="M55" s="219"/>
      <c r="N55" s="219"/>
      <c r="O55" s="236"/>
    </row>
    <row r="56" spans="1:15" ht="15" thickTop="1"/>
    <row r="58" spans="1:15">
      <c r="B58" s="99" t="s">
        <v>203</v>
      </c>
    </row>
    <row r="60" spans="1:15">
      <c r="B60" s="133"/>
      <c r="C60" s="133"/>
      <c r="D60" s="133"/>
      <c r="E60" s="133"/>
      <c r="F60" s="133"/>
    </row>
  </sheetData>
  <mergeCells count="15">
    <mergeCell ref="B4:B5"/>
    <mergeCell ref="M9:O9"/>
    <mergeCell ref="M10:O10"/>
    <mergeCell ref="M13:O13"/>
    <mergeCell ref="M11:O11"/>
    <mergeCell ref="M12:O12"/>
    <mergeCell ref="C40:K40"/>
    <mergeCell ref="L27:N27"/>
    <mergeCell ref="M14:O14"/>
    <mergeCell ref="M15:O15"/>
    <mergeCell ref="M16:O16"/>
    <mergeCell ref="M17:O17"/>
    <mergeCell ref="M18:O18"/>
    <mergeCell ref="M19:O19"/>
    <mergeCell ref="M20:O20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F58BF-C09C-4B5C-8A51-1D0F65DFEE86}">
  <dimension ref="A1:H10"/>
  <sheetViews>
    <sheetView workbookViewId="0">
      <selection activeCell="C10" sqref="C10"/>
    </sheetView>
  </sheetViews>
  <sheetFormatPr defaultRowHeight="14.4"/>
  <cols>
    <col min="2" max="2" width="9.6640625" customWidth="1"/>
    <col min="3" max="3" width="15.5546875" customWidth="1"/>
    <col min="4" max="4" width="34.109375" customWidth="1"/>
    <col min="5" max="5" width="18.21875" customWidth="1"/>
    <col min="6" max="6" width="17.6640625" customWidth="1"/>
    <col min="7" max="7" width="14.5546875" customWidth="1"/>
    <col min="8" max="8" width="14.6640625" customWidth="1"/>
  </cols>
  <sheetData>
    <row r="1" spans="1:8">
      <c r="A1" s="99" t="s">
        <v>215</v>
      </c>
    </row>
    <row r="3" spans="1:8">
      <c r="C3" s="8" t="s">
        <v>7</v>
      </c>
      <c r="D3" s="18" t="s">
        <v>226</v>
      </c>
      <c r="E3" s="18" t="s">
        <v>221</v>
      </c>
      <c r="F3" s="87" t="s">
        <v>216</v>
      </c>
    </row>
    <row r="4" spans="1:8">
      <c r="C4" s="124" t="s">
        <v>12</v>
      </c>
      <c r="D4" s="66" t="s">
        <v>227</v>
      </c>
      <c r="E4" s="66">
        <v>2011</v>
      </c>
      <c r="F4" s="112">
        <v>47000</v>
      </c>
      <c r="H4" s="152"/>
    </row>
    <row r="5" spans="1:8">
      <c r="C5" s="124" t="s">
        <v>18</v>
      </c>
      <c r="D5" s="66" t="s">
        <v>222</v>
      </c>
      <c r="E5" s="66">
        <v>2018</v>
      </c>
      <c r="F5" s="112">
        <v>15600</v>
      </c>
      <c r="G5" s="49"/>
      <c r="H5" s="152"/>
    </row>
    <row r="6" spans="1:8">
      <c r="C6" s="124" t="s">
        <v>19</v>
      </c>
      <c r="D6" s="150" t="s">
        <v>217</v>
      </c>
      <c r="E6" s="150">
        <v>2011</v>
      </c>
      <c r="F6" s="112">
        <v>48600</v>
      </c>
      <c r="H6" s="152"/>
    </row>
    <row r="7" spans="1:8">
      <c r="C7" s="126" t="s">
        <v>20</v>
      </c>
      <c r="D7" s="150" t="s">
        <v>218</v>
      </c>
      <c r="E7" s="150">
        <v>2011</v>
      </c>
      <c r="F7" s="19">
        <v>44640</v>
      </c>
      <c r="H7" s="49"/>
    </row>
    <row r="9" spans="1:8">
      <c r="C9" s="151" t="s">
        <v>224</v>
      </c>
    </row>
    <row r="10" spans="1:8">
      <c r="C10" s="151" t="s">
        <v>225</v>
      </c>
    </row>
  </sheetData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02EEB-AF97-46D5-9CF6-3993DF11C295}">
  <dimension ref="A1:G20"/>
  <sheetViews>
    <sheetView topLeftCell="A4" workbookViewId="0">
      <selection activeCell="B6" sqref="B6"/>
    </sheetView>
  </sheetViews>
  <sheetFormatPr defaultRowHeight="14.4"/>
  <cols>
    <col min="2" max="2" width="71.33203125" customWidth="1"/>
    <col min="3" max="3" width="21.33203125" customWidth="1"/>
    <col min="4" max="4" width="13.6640625" customWidth="1"/>
  </cols>
  <sheetData>
    <row r="1" spans="1:7">
      <c r="A1" s="99" t="s">
        <v>45</v>
      </c>
    </row>
    <row r="3" spans="1:7" ht="57.6">
      <c r="A3" s="143" t="s">
        <v>12</v>
      </c>
      <c r="B3" s="131" t="s">
        <v>196</v>
      </c>
    </row>
    <row r="4" spans="1:7" ht="34.200000000000003" customHeight="1">
      <c r="A4" s="124" t="s">
        <v>18</v>
      </c>
      <c r="B4" s="130" t="s">
        <v>113</v>
      </c>
      <c r="C4" s="250" t="s">
        <v>232</v>
      </c>
      <c r="D4" s="252"/>
      <c r="E4" s="252"/>
      <c r="F4" s="252"/>
      <c r="G4" s="252"/>
    </row>
    <row r="5" spans="1:7" ht="28.8">
      <c r="A5" s="148" t="s">
        <v>19</v>
      </c>
      <c r="B5" s="155" t="s">
        <v>213</v>
      </c>
      <c r="C5" s="156" t="s">
        <v>214</v>
      </c>
    </row>
    <row r="6" spans="1:7" ht="89.4" customHeight="1">
      <c r="A6" s="124" t="s">
        <v>20</v>
      </c>
      <c r="B6" s="130" t="s">
        <v>189</v>
      </c>
      <c r="C6" s="250" t="s">
        <v>194</v>
      </c>
      <c r="D6" s="251"/>
      <c r="E6" s="251"/>
      <c r="F6" s="251"/>
      <c r="G6" s="251"/>
    </row>
    <row r="7" spans="1:7">
      <c r="A7" s="253" t="s">
        <v>21</v>
      </c>
      <c r="B7" s="18" t="s">
        <v>195</v>
      </c>
      <c r="C7" s="157">
        <v>150000</v>
      </c>
      <c r="D7" s="109"/>
    </row>
    <row r="8" spans="1:7">
      <c r="A8" s="254"/>
      <c r="B8" s="18" t="s">
        <v>74</v>
      </c>
      <c r="C8" s="127" t="s">
        <v>199</v>
      </c>
      <c r="D8" s="7"/>
    </row>
    <row r="9" spans="1:7">
      <c r="A9" s="254"/>
      <c r="B9" s="17" t="s">
        <v>197</v>
      </c>
      <c r="C9" s="127" t="s">
        <v>198</v>
      </c>
    </row>
    <row r="10" spans="1:7" ht="28.8">
      <c r="A10" s="255"/>
      <c r="B10" s="18" t="s">
        <v>206</v>
      </c>
      <c r="C10" s="158" t="s">
        <v>207</v>
      </c>
    </row>
    <row r="11" spans="1:7">
      <c r="A11" s="132"/>
    </row>
    <row r="12" spans="1:7" ht="12" customHeight="1">
      <c r="A12" s="256" t="s">
        <v>22</v>
      </c>
      <c r="B12" s="160" t="s">
        <v>228</v>
      </c>
      <c r="C12" s="157"/>
    </row>
    <row r="13" spans="1:7">
      <c r="A13" s="257"/>
      <c r="B13" s="160" t="s">
        <v>101</v>
      </c>
      <c r="C13" s="17"/>
    </row>
    <row r="14" spans="1:7">
      <c r="A14" s="257"/>
      <c r="B14" s="159" t="s">
        <v>209</v>
      </c>
      <c r="C14" s="127">
        <v>1</v>
      </c>
    </row>
    <row r="15" spans="1:7">
      <c r="A15" s="257"/>
      <c r="B15" s="18" t="s">
        <v>208</v>
      </c>
      <c r="C15" s="157">
        <v>42000</v>
      </c>
      <c r="D15" s="109"/>
    </row>
    <row r="16" spans="1:7">
      <c r="A16" s="257"/>
      <c r="B16" s="18" t="s">
        <v>229</v>
      </c>
      <c r="C16" s="157">
        <v>42000</v>
      </c>
      <c r="D16" s="109"/>
    </row>
    <row r="17" spans="1:4">
      <c r="A17" s="257"/>
      <c r="B17" s="18" t="s">
        <v>74</v>
      </c>
      <c r="C17" s="127" t="s">
        <v>211</v>
      </c>
      <c r="D17" s="7"/>
    </row>
    <row r="18" spans="1:4">
      <c r="A18" s="257"/>
      <c r="B18" s="17" t="s">
        <v>230</v>
      </c>
      <c r="C18" s="127" t="s">
        <v>212</v>
      </c>
    </row>
    <row r="19" spans="1:4">
      <c r="A19" s="257"/>
      <c r="B19" s="18" t="s">
        <v>210</v>
      </c>
      <c r="C19" s="127" t="s">
        <v>198</v>
      </c>
    </row>
    <row r="20" spans="1:4" ht="33" customHeight="1">
      <c r="A20" s="258"/>
      <c r="B20" s="18" t="s">
        <v>206</v>
      </c>
      <c r="C20" s="158" t="s">
        <v>207</v>
      </c>
    </row>
  </sheetData>
  <mergeCells count="4">
    <mergeCell ref="C6:G6"/>
    <mergeCell ref="C4:G4"/>
    <mergeCell ref="A7:A10"/>
    <mergeCell ref="A12:A20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26FCA-5AE3-45E5-9395-B384D1AF28D2}">
  <dimension ref="A1:T15"/>
  <sheetViews>
    <sheetView workbookViewId="0">
      <selection activeCell="B1" sqref="B1:B1048576"/>
    </sheetView>
  </sheetViews>
  <sheetFormatPr defaultRowHeight="14.4"/>
  <cols>
    <col min="1" max="1" width="4.6640625" customWidth="1"/>
    <col min="2" max="2" width="13.21875" customWidth="1"/>
    <col min="3" max="3" width="12.88671875" customWidth="1"/>
    <col min="4" max="4" width="37.88671875" customWidth="1"/>
    <col min="5" max="5" width="23.88671875" customWidth="1"/>
    <col min="6" max="6" width="18" customWidth="1"/>
    <col min="7" max="7" width="4.44140625" customWidth="1"/>
    <col min="8" max="8" width="6" customWidth="1"/>
    <col min="9" max="9" width="6.33203125" customWidth="1"/>
    <col min="10" max="10" width="11.33203125" customWidth="1"/>
    <col min="11" max="11" width="7.109375" customWidth="1"/>
    <col min="12" max="12" width="4.109375" customWidth="1"/>
    <col min="13" max="13" width="4.44140625" customWidth="1"/>
    <col min="14" max="14" width="5.109375" customWidth="1"/>
    <col min="16" max="16" width="14.44140625" customWidth="1"/>
    <col min="17" max="17" width="10.33203125" customWidth="1"/>
    <col min="20" max="20" width="16.33203125" customWidth="1"/>
  </cols>
  <sheetData>
    <row r="1" spans="1:20" ht="18">
      <c r="C1" s="1" t="s">
        <v>75</v>
      </c>
    </row>
    <row r="3" spans="1:20" s="31" customFormat="1" ht="72">
      <c r="A3" s="18" t="s">
        <v>46</v>
      </c>
      <c r="B3" s="163" t="s">
        <v>231</v>
      </c>
      <c r="C3" s="18" t="s">
        <v>47</v>
      </c>
      <c r="D3" s="18" t="s">
        <v>48</v>
      </c>
      <c r="E3" s="18" t="s">
        <v>49</v>
      </c>
      <c r="F3" s="18" t="s">
        <v>50</v>
      </c>
      <c r="G3" s="18" t="s">
        <v>51</v>
      </c>
      <c r="H3" s="18" t="s">
        <v>52</v>
      </c>
      <c r="I3" s="18" t="s">
        <v>53</v>
      </c>
      <c r="J3" s="18" t="s">
        <v>54</v>
      </c>
      <c r="K3" s="18" t="s">
        <v>55</v>
      </c>
      <c r="L3" s="18" t="s">
        <v>56</v>
      </c>
      <c r="M3" s="18" t="s">
        <v>57</v>
      </c>
      <c r="N3" s="18" t="s">
        <v>58</v>
      </c>
      <c r="O3" s="18" t="s">
        <v>59</v>
      </c>
      <c r="P3" s="18" t="s">
        <v>60</v>
      </c>
      <c r="Q3" s="18" t="s">
        <v>61</v>
      </c>
      <c r="R3" s="18" t="s">
        <v>62</v>
      </c>
      <c r="S3" s="18" t="s">
        <v>100</v>
      </c>
      <c r="T3" s="18" t="s">
        <v>102</v>
      </c>
    </row>
    <row r="4" spans="1:20" ht="57.6">
      <c r="A4" s="17">
        <v>1</v>
      </c>
      <c r="B4" s="164">
        <v>44337</v>
      </c>
      <c r="C4" s="18" t="s">
        <v>96</v>
      </c>
      <c r="D4" s="18" t="s">
        <v>97</v>
      </c>
      <c r="E4" s="18" t="s">
        <v>98</v>
      </c>
      <c r="F4" s="18" t="s">
        <v>99</v>
      </c>
      <c r="G4" s="18">
        <v>92</v>
      </c>
      <c r="H4" s="18">
        <v>2198</v>
      </c>
      <c r="I4" s="18">
        <v>9</v>
      </c>
      <c r="J4" s="19">
        <v>36420</v>
      </c>
      <c r="K4" s="18">
        <v>2014</v>
      </c>
      <c r="L4" s="18" t="s">
        <v>63</v>
      </c>
      <c r="M4" s="18" t="s">
        <v>63</v>
      </c>
      <c r="N4" s="18" t="s">
        <v>63</v>
      </c>
      <c r="O4" s="100">
        <v>0</v>
      </c>
      <c r="P4" s="18" t="s">
        <v>79</v>
      </c>
      <c r="Q4" s="18" t="s">
        <v>63</v>
      </c>
      <c r="R4" s="18" t="s">
        <v>63</v>
      </c>
      <c r="S4" s="130" t="s">
        <v>63</v>
      </c>
      <c r="T4" s="130" t="s">
        <v>63</v>
      </c>
    </row>
    <row r="5" spans="1:20" ht="28.8">
      <c r="A5" s="17">
        <v>2</v>
      </c>
      <c r="B5" s="164">
        <v>44544</v>
      </c>
      <c r="C5" s="18" t="s">
        <v>105</v>
      </c>
      <c r="D5" s="18" t="s">
        <v>103</v>
      </c>
      <c r="E5" s="18" t="s">
        <v>104</v>
      </c>
      <c r="F5" s="18" t="s">
        <v>106</v>
      </c>
      <c r="G5" s="18">
        <v>107</v>
      </c>
      <c r="H5" s="18">
        <v>1999</v>
      </c>
      <c r="I5" s="18">
        <v>7</v>
      </c>
      <c r="J5" s="19">
        <v>24400</v>
      </c>
      <c r="K5" s="18">
        <v>2006</v>
      </c>
      <c r="L5" s="18" t="s">
        <v>63</v>
      </c>
      <c r="M5" s="18"/>
      <c r="N5" s="18"/>
      <c r="O5" s="100"/>
      <c r="P5" s="18"/>
      <c r="Q5" s="18" t="s">
        <v>63</v>
      </c>
      <c r="R5" s="18"/>
      <c r="S5" s="17"/>
      <c r="T5" s="17"/>
    </row>
    <row r="6" spans="1:20" ht="28.8">
      <c r="A6" s="17">
        <v>3</v>
      </c>
      <c r="B6" s="164">
        <v>44324</v>
      </c>
      <c r="C6" s="18" t="s">
        <v>107</v>
      </c>
      <c r="D6" s="18" t="s">
        <v>108</v>
      </c>
      <c r="E6" s="18" t="s">
        <v>109</v>
      </c>
      <c r="F6" s="18" t="s">
        <v>110</v>
      </c>
      <c r="G6" s="18">
        <v>57</v>
      </c>
      <c r="H6" s="18">
        <v>1368</v>
      </c>
      <c r="I6" s="18">
        <v>2</v>
      </c>
      <c r="J6" s="19">
        <v>11560</v>
      </c>
      <c r="K6" s="18">
        <v>2007</v>
      </c>
      <c r="L6" s="18" t="s">
        <v>63</v>
      </c>
      <c r="M6" s="18"/>
      <c r="N6" s="18"/>
      <c r="O6" s="100"/>
      <c r="P6" s="18"/>
      <c r="Q6" s="18" t="s">
        <v>63</v>
      </c>
      <c r="R6" s="18"/>
      <c r="S6" s="17"/>
      <c r="T6" s="17"/>
    </row>
    <row r="7" spans="1:20" ht="28.8">
      <c r="A7" s="17">
        <v>4</v>
      </c>
      <c r="B7" s="164">
        <v>44250</v>
      </c>
      <c r="C7" s="18" t="s">
        <v>115</v>
      </c>
      <c r="D7" s="116" t="s">
        <v>114</v>
      </c>
      <c r="E7" s="18" t="s">
        <v>116</v>
      </c>
      <c r="F7" s="18" t="s">
        <v>117</v>
      </c>
      <c r="G7" s="18">
        <v>51</v>
      </c>
      <c r="H7" s="18">
        <v>570</v>
      </c>
      <c r="I7" s="18">
        <v>2</v>
      </c>
      <c r="J7" s="19">
        <v>8501</v>
      </c>
      <c r="K7" s="18">
        <v>2006</v>
      </c>
      <c r="L7" s="18" t="s">
        <v>63</v>
      </c>
      <c r="M7" s="18"/>
      <c r="N7" s="18"/>
      <c r="O7" s="18"/>
      <c r="P7" s="18"/>
      <c r="Q7" s="18"/>
      <c r="R7" s="18"/>
      <c r="S7" s="17"/>
      <c r="T7" s="17"/>
    </row>
    <row r="8" spans="1:20" ht="28.8">
      <c r="A8" s="17">
        <v>5</v>
      </c>
      <c r="B8" s="164">
        <v>44250</v>
      </c>
      <c r="C8" s="18" t="s">
        <v>118</v>
      </c>
      <c r="D8" s="18" t="s">
        <v>119</v>
      </c>
      <c r="E8" s="18" t="s">
        <v>120</v>
      </c>
      <c r="F8" s="18" t="s">
        <v>121</v>
      </c>
      <c r="G8" s="18">
        <v>0</v>
      </c>
      <c r="H8" s="18">
        <v>0</v>
      </c>
      <c r="I8" s="18">
        <v>1</v>
      </c>
      <c r="J8" s="19">
        <v>96880</v>
      </c>
      <c r="K8" s="18">
        <v>2005</v>
      </c>
      <c r="L8" s="18" t="s">
        <v>63</v>
      </c>
      <c r="M8" s="18"/>
      <c r="N8" s="18"/>
      <c r="O8" s="18"/>
      <c r="P8" s="18"/>
      <c r="Q8" s="18"/>
      <c r="R8" s="18"/>
      <c r="S8" s="17"/>
      <c r="T8" s="17"/>
    </row>
    <row r="9" spans="1:20" ht="28.8">
      <c r="A9" s="17">
        <v>6</v>
      </c>
      <c r="B9" s="164">
        <v>44316</v>
      </c>
      <c r="C9" s="18"/>
      <c r="D9" s="18" t="s">
        <v>122</v>
      </c>
      <c r="E9" s="18" t="s">
        <v>123</v>
      </c>
      <c r="F9" s="18" t="s">
        <v>124</v>
      </c>
      <c r="G9" s="18">
        <v>0.2</v>
      </c>
      <c r="H9" s="18">
        <v>0</v>
      </c>
      <c r="I9" s="18">
        <v>1</v>
      </c>
      <c r="J9" s="19">
        <v>1750</v>
      </c>
      <c r="K9" s="18">
        <v>2019</v>
      </c>
      <c r="L9" s="18"/>
      <c r="M9" s="18"/>
      <c r="N9" s="18" t="s">
        <v>63</v>
      </c>
      <c r="O9" s="18"/>
      <c r="P9" s="18"/>
      <c r="Q9" s="18"/>
      <c r="R9" s="18"/>
      <c r="S9" s="17"/>
      <c r="T9" s="17"/>
    </row>
    <row r="10" spans="1:20" ht="28.8">
      <c r="A10" s="17">
        <v>7</v>
      </c>
      <c r="B10" s="164">
        <v>44316</v>
      </c>
      <c r="C10" s="18"/>
      <c r="D10" s="18" t="s">
        <v>122</v>
      </c>
      <c r="E10" s="18" t="s">
        <v>125</v>
      </c>
      <c r="F10" s="18" t="s">
        <v>124</v>
      </c>
      <c r="G10" s="18">
        <v>0.2</v>
      </c>
      <c r="H10" s="18">
        <v>0</v>
      </c>
      <c r="I10" s="18">
        <v>1</v>
      </c>
      <c r="J10" s="19">
        <v>1750</v>
      </c>
      <c r="K10" s="18">
        <v>2019</v>
      </c>
      <c r="L10" s="18"/>
      <c r="M10" s="18"/>
      <c r="N10" s="18" t="s">
        <v>63</v>
      </c>
      <c r="O10" s="18"/>
      <c r="P10" s="18"/>
      <c r="Q10" s="18"/>
      <c r="R10" s="18"/>
      <c r="S10" s="17"/>
      <c r="T10" s="17"/>
    </row>
    <row r="11" spans="1:20" ht="28.8">
      <c r="A11" s="17">
        <v>8</v>
      </c>
      <c r="B11" s="164">
        <v>44316</v>
      </c>
      <c r="C11" s="18"/>
      <c r="D11" s="18" t="s">
        <v>122</v>
      </c>
      <c r="E11" s="18" t="s">
        <v>126</v>
      </c>
      <c r="F11" s="18" t="s">
        <v>129</v>
      </c>
      <c r="G11" s="18">
        <v>0.2</v>
      </c>
      <c r="H11" s="18">
        <v>0</v>
      </c>
      <c r="I11" s="18">
        <v>1</v>
      </c>
      <c r="J11" s="19">
        <v>2200</v>
      </c>
      <c r="K11" s="18">
        <v>2019</v>
      </c>
      <c r="L11" s="18"/>
      <c r="M11" s="18"/>
      <c r="N11" s="18" t="s">
        <v>63</v>
      </c>
      <c r="O11" s="18"/>
      <c r="P11" s="18"/>
      <c r="Q11" s="18"/>
      <c r="R11" s="18"/>
      <c r="S11" s="17"/>
      <c r="T11" s="17"/>
    </row>
    <row r="12" spans="1:20" ht="28.8">
      <c r="A12" s="17">
        <v>9</v>
      </c>
      <c r="B12" s="164">
        <v>44316</v>
      </c>
      <c r="C12" s="18"/>
      <c r="D12" s="18" t="s">
        <v>122</v>
      </c>
      <c r="E12" s="18" t="s">
        <v>127</v>
      </c>
      <c r="F12" s="18" t="s">
        <v>132</v>
      </c>
      <c r="G12" s="18">
        <v>0.2</v>
      </c>
      <c r="H12" s="18">
        <v>0</v>
      </c>
      <c r="I12" s="18">
        <v>1</v>
      </c>
      <c r="J12" s="19">
        <v>2200</v>
      </c>
      <c r="K12" s="18">
        <v>2019</v>
      </c>
      <c r="L12" s="18"/>
      <c r="M12" s="18"/>
      <c r="N12" s="18" t="s">
        <v>63</v>
      </c>
      <c r="O12" s="18"/>
      <c r="P12" s="18"/>
      <c r="Q12" s="18"/>
      <c r="R12" s="18"/>
      <c r="S12" s="17"/>
      <c r="T12" s="17"/>
    </row>
    <row r="13" spans="1:20" ht="28.8">
      <c r="A13" s="17">
        <v>10</v>
      </c>
      <c r="B13" s="164">
        <v>44316</v>
      </c>
      <c r="C13" s="18"/>
      <c r="D13" s="18" t="s">
        <v>122</v>
      </c>
      <c r="E13" s="18" t="s">
        <v>128</v>
      </c>
      <c r="F13" s="18" t="s">
        <v>129</v>
      </c>
      <c r="G13" s="18">
        <v>0.2</v>
      </c>
      <c r="H13" s="18">
        <v>0</v>
      </c>
      <c r="I13" s="18">
        <v>1</v>
      </c>
      <c r="J13" s="19">
        <v>2200</v>
      </c>
      <c r="K13" s="18">
        <v>2019</v>
      </c>
      <c r="L13" s="18"/>
      <c r="M13" s="18"/>
      <c r="N13" s="18" t="s">
        <v>63</v>
      </c>
      <c r="O13" s="18"/>
      <c r="P13" s="18"/>
      <c r="Q13" s="18"/>
      <c r="R13" s="18"/>
      <c r="S13" s="17"/>
      <c r="T13" s="17"/>
    </row>
    <row r="14" spans="1:20" ht="28.8">
      <c r="A14" s="17">
        <v>11</v>
      </c>
      <c r="B14" s="164">
        <v>44316</v>
      </c>
      <c r="C14" s="18"/>
      <c r="D14" s="18" t="s">
        <v>122</v>
      </c>
      <c r="E14" s="18" t="s">
        <v>130</v>
      </c>
      <c r="F14" s="18" t="s">
        <v>131</v>
      </c>
      <c r="G14" s="18">
        <v>0.2</v>
      </c>
      <c r="H14" s="18">
        <v>0</v>
      </c>
      <c r="I14" s="18">
        <v>1</v>
      </c>
      <c r="J14" s="19">
        <v>2200</v>
      </c>
      <c r="K14" s="18">
        <v>2019</v>
      </c>
      <c r="L14" s="18"/>
      <c r="M14" s="18"/>
      <c r="N14" s="18" t="s">
        <v>63</v>
      </c>
      <c r="O14" s="18"/>
      <c r="P14" s="18"/>
      <c r="Q14" s="18"/>
      <c r="R14" s="18"/>
      <c r="S14" s="17"/>
      <c r="T14" s="17"/>
    </row>
    <row r="15" spans="1:20">
      <c r="J15" s="49"/>
    </row>
  </sheetData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CEE77-E7BF-4673-897D-74ABB3EC65D1}">
  <dimension ref="A1:J5"/>
  <sheetViews>
    <sheetView workbookViewId="0">
      <selection activeCell="D6" sqref="D6"/>
    </sheetView>
  </sheetViews>
  <sheetFormatPr defaultRowHeight="14.4"/>
  <cols>
    <col min="1" max="1" width="4.6640625" customWidth="1"/>
    <col min="2" max="2" width="11.44140625" customWidth="1"/>
    <col min="3" max="3" width="12.88671875" customWidth="1"/>
    <col min="4" max="4" width="37.88671875" customWidth="1"/>
    <col min="5" max="5" width="23.88671875" customWidth="1"/>
    <col min="6" max="6" width="18" customWidth="1"/>
    <col min="7" max="7" width="11.33203125" customWidth="1"/>
    <col min="8" max="8" width="7.109375" customWidth="1"/>
    <col min="9" max="9" width="18.21875" customWidth="1"/>
    <col min="10" max="10" width="15.6640625" customWidth="1"/>
  </cols>
  <sheetData>
    <row r="1" spans="1:10" ht="18">
      <c r="C1" s="1" t="s">
        <v>75</v>
      </c>
    </row>
    <row r="3" spans="1:10" s="31" customFormat="1" ht="115.2">
      <c r="A3" s="154" t="s">
        <v>46</v>
      </c>
      <c r="B3" s="163" t="s">
        <v>231</v>
      </c>
      <c r="C3" s="154" t="s">
        <v>47</v>
      </c>
      <c r="D3" s="154" t="s">
        <v>48</v>
      </c>
      <c r="E3" s="154" t="s">
        <v>49</v>
      </c>
      <c r="F3" s="154" t="s">
        <v>50</v>
      </c>
      <c r="G3" s="154" t="s">
        <v>54</v>
      </c>
      <c r="H3" s="154" t="s">
        <v>55</v>
      </c>
      <c r="I3" s="154" t="s">
        <v>237</v>
      </c>
      <c r="J3" s="154" t="s">
        <v>236</v>
      </c>
    </row>
    <row r="4" spans="1:10">
      <c r="A4" s="134">
        <v>1</v>
      </c>
      <c r="B4" s="166">
        <v>44500</v>
      </c>
      <c r="C4" s="17"/>
      <c r="D4" s="153" t="s">
        <v>234</v>
      </c>
      <c r="E4" s="153" t="s">
        <v>233</v>
      </c>
      <c r="F4" s="153" t="s">
        <v>133</v>
      </c>
      <c r="G4" s="165">
        <v>1450</v>
      </c>
      <c r="H4" s="153">
        <v>2019</v>
      </c>
      <c r="I4" s="17" t="s">
        <v>235</v>
      </c>
      <c r="J4" s="154" t="s">
        <v>63</v>
      </c>
    </row>
    <row r="5" spans="1:10">
      <c r="G5" s="49"/>
    </row>
  </sheetData>
  <pageMargins left="0.7" right="0.7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F3586-E937-4BFA-9AB7-5F0D5DD8D893}">
  <dimension ref="B2:D44"/>
  <sheetViews>
    <sheetView workbookViewId="0">
      <selection activeCell="G37" sqref="G37"/>
    </sheetView>
  </sheetViews>
  <sheetFormatPr defaultRowHeight="14.4"/>
  <cols>
    <col min="2" max="2" width="79.33203125" bestFit="1" customWidth="1"/>
    <col min="3" max="3" width="21.109375" bestFit="1" customWidth="1"/>
    <col min="4" max="4" width="11.44140625" customWidth="1"/>
  </cols>
  <sheetData>
    <row r="2" spans="2:4" ht="26.4">
      <c r="B2" s="135" t="s">
        <v>135</v>
      </c>
    </row>
    <row r="3" spans="2:4">
      <c r="B3" s="136" t="s">
        <v>136</v>
      </c>
      <c r="C3" s="137" t="s">
        <v>172</v>
      </c>
      <c r="D3" s="137" t="s">
        <v>173</v>
      </c>
    </row>
    <row r="4" spans="2:4">
      <c r="B4" s="137" t="s">
        <v>137</v>
      </c>
      <c r="C4" s="137">
        <v>2000</v>
      </c>
      <c r="D4" s="137">
        <v>1</v>
      </c>
    </row>
    <row r="5" spans="2:4">
      <c r="B5" s="137" t="s">
        <v>138</v>
      </c>
      <c r="C5" s="137">
        <v>1000</v>
      </c>
      <c r="D5" s="137">
        <v>1</v>
      </c>
    </row>
    <row r="6" spans="2:4">
      <c r="B6" s="137" t="s">
        <v>139</v>
      </c>
      <c r="C6" s="137">
        <v>1000</v>
      </c>
      <c r="D6" s="137">
        <v>1</v>
      </c>
    </row>
    <row r="7" spans="2:4">
      <c r="B7" s="137" t="s">
        <v>140</v>
      </c>
      <c r="C7" s="137">
        <v>400</v>
      </c>
      <c r="D7" s="137">
        <v>1</v>
      </c>
    </row>
    <row r="8" spans="2:4">
      <c r="B8" s="137" t="s">
        <v>141</v>
      </c>
      <c r="C8" s="137">
        <v>300</v>
      </c>
      <c r="D8" s="137">
        <v>1</v>
      </c>
    </row>
    <row r="9" spans="2:4">
      <c r="B9" s="137" t="s">
        <v>142</v>
      </c>
      <c r="C9" s="137">
        <v>800</v>
      </c>
      <c r="D9" s="137">
        <v>1</v>
      </c>
    </row>
    <row r="10" spans="2:4">
      <c r="B10" s="137" t="s">
        <v>143</v>
      </c>
      <c r="C10" s="137">
        <v>300</v>
      </c>
      <c r="D10" s="137">
        <v>1</v>
      </c>
    </row>
    <row r="11" spans="2:4">
      <c r="B11" s="137" t="s">
        <v>169</v>
      </c>
      <c r="C11" s="138" t="s">
        <v>174</v>
      </c>
      <c r="D11" s="137">
        <v>70</v>
      </c>
    </row>
    <row r="12" spans="2:4">
      <c r="B12" s="137"/>
    </row>
    <row r="13" spans="2:4">
      <c r="B13" s="136" t="s">
        <v>144</v>
      </c>
    </row>
    <row r="14" spans="2:4">
      <c r="B14" s="137" t="s">
        <v>145</v>
      </c>
      <c r="C14" s="137">
        <v>600</v>
      </c>
      <c r="D14" s="137">
        <v>1</v>
      </c>
    </row>
    <row r="15" spans="2:4">
      <c r="B15" s="137" t="s">
        <v>146</v>
      </c>
      <c r="C15" s="137">
        <v>1000</v>
      </c>
      <c r="D15" s="137">
        <v>1</v>
      </c>
    </row>
    <row r="16" spans="2:4">
      <c r="B16" s="137" t="s">
        <v>147</v>
      </c>
      <c r="C16" s="137">
        <v>300</v>
      </c>
      <c r="D16" s="137">
        <v>1</v>
      </c>
    </row>
    <row r="17" spans="2:4">
      <c r="B17" s="137" t="s">
        <v>148</v>
      </c>
      <c r="C17" s="137">
        <v>400</v>
      </c>
      <c r="D17" s="137">
        <v>1</v>
      </c>
    </row>
    <row r="18" spans="2:4">
      <c r="B18" s="137" t="s">
        <v>149</v>
      </c>
      <c r="C18" s="137">
        <v>400</v>
      </c>
      <c r="D18" s="137">
        <v>1</v>
      </c>
    </row>
    <row r="19" spans="2:4">
      <c r="B19" s="137"/>
    </row>
    <row r="20" spans="2:4">
      <c r="B20" s="136" t="s">
        <v>150</v>
      </c>
    </row>
    <row r="21" spans="2:4">
      <c r="B21" s="137" t="s">
        <v>175</v>
      </c>
      <c r="C21" s="137">
        <v>150</v>
      </c>
      <c r="D21" s="137">
        <v>6</v>
      </c>
    </row>
    <row r="22" spans="2:4">
      <c r="B22" s="137" t="s">
        <v>176</v>
      </c>
      <c r="C22" s="137">
        <v>40</v>
      </c>
      <c r="D22" s="137">
        <v>6</v>
      </c>
    </row>
    <row r="23" spans="2:4">
      <c r="B23" s="137" t="s">
        <v>151</v>
      </c>
      <c r="C23" s="137">
        <v>10</v>
      </c>
      <c r="D23" s="137">
        <v>1</v>
      </c>
    </row>
    <row r="24" spans="2:4">
      <c r="B24" s="137" t="s">
        <v>152</v>
      </c>
      <c r="C24" s="137">
        <v>10</v>
      </c>
      <c r="D24" s="137">
        <v>1</v>
      </c>
    </row>
    <row r="25" spans="2:4">
      <c r="B25" s="137" t="s">
        <v>153</v>
      </c>
      <c r="C25" s="137">
        <v>30</v>
      </c>
      <c r="D25" s="137">
        <v>3</v>
      </c>
    </row>
    <row r="26" spans="2:4">
      <c r="B26" s="137" t="s">
        <v>154</v>
      </c>
      <c r="C26" s="137">
        <v>200</v>
      </c>
      <c r="D26" s="137">
        <v>4</v>
      </c>
    </row>
    <row r="27" spans="2:4">
      <c r="B27" s="137" t="s">
        <v>178</v>
      </c>
      <c r="C27" s="137">
        <v>300</v>
      </c>
      <c r="D27" s="137">
        <v>1</v>
      </c>
    </row>
    <row r="28" spans="2:4">
      <c r="B28" s="137" t="s">
        <v>155</v>
      </c>
      <c r="C28" s="139" t="s">
        <v>177</v>
      </c>
      <c r="D28" s="137">
        <v>4</v>
      </c>
    </row>
    <row r="30" spans="2:4">
      <c r="B30" s="136" t="s">
        <v>156</v>
      </c>
    </row>
    <row r="31" spans="2:4">
      <c r="B31" s="137" t="s">
        <v>157</v>
      </c>
      <c r="C31" s="137">
        <v>100</v>
      </c>
      <c r="D31" s="137">
        <v>5</v>
      </c>
    </row>
    <row r="32" spans="2:4">
      <c r="B32" s="137" t="s">
        <v>158</v>
      </c>
      <c r="C32" s="137">
        <v>100</v>
      </c>
      <c r="D32" s="137">
        <v>3</v>
      </c>
    </row>
    <row r="33" spans="2:4">
      <c r="B33" s="137" t="s">
        <v>159</v>
      </c>
      <c r="C33" s="137">
        <v>40</v>
      </c>
      <c r="D33" s="137">
        <v>7</v>
      </c>
    </row>
    <row r="34" spans="2:4">
      <c r="B34" s="137" t="s">
        <v>160</v>
      </c>
      <c r="C34" s="137">
        <v>40</v>
      </c>
      <c r="D34" s="137">
        <v>4</v>
      </c>
    </row>
    <row r="35" spans="2:4">
      <c r="B35" s="137" t="s">
        <v>161</v>
      </c>
      <c r="C35" s="137">
        <v>100</v>
      </c>
      <c r="D35" s="137">
        <v>4</v>
      </c>
    </row>
    <row r="36" spans="2:4">
      <c r="B36" s="137" t="s">
        <v>162</v>
      </c>
      <c r="C36" s="137">
        <v>100</v>
      </c>
      <c r="D36" s="137">
        <v>4</v>
      </c>
    </row>
    <row r="37" spans="2:4">
      <c r="B37" s="137" t="s">
        <v>163</v>
      </c>
      <c r="C37" s="137">
        <v>20</v>
      </c>
      <c r="D37" s="137">
        <v>5</v>
      </c>
    </row>
    <row r="38" spans="2:4">
      <c r="B38" s="137" t="s">
        <v>164</v>
      </c>
      <c r="C38" s="137">
        <v>10</v>
      </c>
      <c r="D38" s="137">
        <v>30</v>
      </c>
    </row>
    <row r="39" spans="2:4">
      <c r="B39" s="137" t="s">
        <v>165</v>
      </c>
      <c r="C39" s="137">
        <v>10</v>
      </c>
      <c r="D39" s="137"/>
    </row>
    <row r="40" spans="2:4">
      <c r="B40" s="137" t="s">
        <v>166</v>
      </c>
      <c r="C40" s="137"/>
      <c r="D40" s="137"/>
    </row>
    <row r="41" spans="2:4">
      <c r="B41" s="137" t="s">
        <v>167</v>
      </c>
      <c r="C41" s="137"/>
      <c r="D41" s="137"/>
    </row>
    <row r="42" spans="2:4">
      <c r="B42" s="137" t="s">
        <v>168</v>
      </c>
    </row>
    <row r="44" spans="2:4">
      <c r="B44" s="1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6</vt:i4>
      </vt:variant>
    </vt:vector>
  </HeadingPairs>
  <TitlesOfParts>
    <vt:vector size="6" baseType="lpstr">
      <vt:lpstr> PREMOŽENJE</vt:lpstr>
      <vt:lpstr>STROJELOM</vt:lpstr>
      <vt:lpstr>ODGOVORNOST</vt:lpstr>
      <vt:lpstr>VOZILA</vt:lpstr>
      <vt:lpstr>ZRAKOPLOV</vt:lpstr>
      <vt:lpstr>SEZNAM PRIREDITEV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2020-08-26T13:15:48Z</dcterms:created>
  <dcterms:modified xsi:type="dcterms:W3CDTF">2020-11-04T12:34:37Z</dcterms:modified>
</cp:coreProperties>
</file>